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OPA\DIRAD\COORD. COMPRAS E MATERIAIS\NÚCLEO DE COMPRAS E LICITAÇÕES\2020\PREGOES\PREGÃO 012020 - SERVIÇO DE LIMPEZA E CONSERVAÇÃO PREDIAL\PREGÃO 052019 - LIMPEZA E CONSERVAÇÃO\PLANILHA FINALIZADA\"/>
    </mc:Choice>
  </mc:AlternateContent>
  <bookViews>
    <workbookView xWindow="0" yWindow="0" windowWidth="14370" windowHeight="12360" tabRatio="861" activeTab="2"/>
  </bookViews>
  <sheets>
    <sheet name="ORIENTAÇÕES" sheetId="20" r:id="rId1"/>
    <sheet name="PROPOSTA" sheetId="12" r:id="rId2"/>
    <sheet name="PROPOSTA DETALHADA" sheetId="24" r:id="rId3"/>
    <sheet name="ITEM 1.1" sheetId="21" r:id="rId4"/>
    <sheet name="UNIFORMES" sheetId="22" r:id="rId5"/>
    <sheet name="EQUIPAMENTOS" sheetId="23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6" i="12" l="1"/>
  <c r="F113" i="12"/>
  <c r="G113" i="12" s="1"/>
  <c r="G114" i="12" s="1"/>
  <c r="F110" i="12"/>
  <c r="G110" i="12" s="1"/>
  <c r="G111" i="12" s="1"/>
  <c r="F101" i="12"/>
  <c r="F102" i="12"/>
  <c r="F103" i="12"/>
  <c r="F104" i="12"/>
  <c r="G104" i="12" s="1"/>
  <c r="F105" i="12"/>
  <c r="F106" i="12"/>
  <c r="F107" i="12"/>
  <c r="G107" i="12" s="1"/>
  <c r="F100" i="12"/>
  <c r="F86" i="12"/>
  <c r="F87" i="12"/>
  <c r="G87" i="12" s="1"/>
  <c r="F88" i="12"/>
  <c r="F89" i="12"/>
  <c r="F90" i="12"/>
  <c r="G90" i="12" s="1"/>
  <c r="F91" i="12"/>
  <c r="F92" i="12"/>
  <c r="G92" i="12" s="1"/>
  <c r="F93" i="12"/>
  <c r="F94" i="12"/>
  <c r="F95" i="12"/>
  <c r="G95" i="12" s="1"/>
  <c r="F96" i="12"/>
  <c r="F97" i="12"/>
  <c r="F85" i="12"/>
  <c r="G85" i="12" s="1"/>
  <c r="F72" i="12"/>
  <c r="G72" i="12" s="1"/>
  <c r="F73" i="12"/>
  <c r="F74" i="12"/>
  <c r="F75" i="12"/>
  <c r="F76" i="12"/>
  <c r="G76" i="12" s="1"/>
  <c r="F77" i="12"/>
  <c r="F78" i="12"/>
  <c r="F79" i="12"/>
  <c r="F80" i="12"/>
  <c r="G80" i="12" s="1"/>
  <c r="F81" i="12"/>
  <c r="F82" i="12"/>
  <c r="F71" i="12"/>
  <c r="G71" i="12" s="1"/>
  <c r="F56" i="12"/>
  <c r="F57" i="12"/>
  <c r="G57" i="12" s="1"/>
  <c r="F58" i="12"/>
  <c r="F59" i="12"/>
  <c r="F60" i="12"/>
  <c r="G60" i="12" s="1"/>
  <c r="F61" i="12"/>
  <c r="F62" i="12"/>
  <c r="F63" i="12"/>
  <c r="G63" i="12" s="1"/>
  <c r="F64" i="12"/>
  <c r="F65" i="12"/>
  <c r="G65" i="12" s="1"/>
  <c r="F66" i="12"/>
  <c r="F67" i="12"/>
  <c r="F68" i="12"/>
  <c r="G68" i="12" s="1"/>
  <c r="F55" i="12"/>
  <c r="F36" i="12"/>
  <c r="F37" i="12"/>
  <c r="F38" i="12"/>
  <c r="G38" i="12" s="1"/>
  <c r="F39" i="12"/>
  <c r="G39" i="12" s="1"/>
  <c r="F40" i="12"/>
  <c r="G40" i="12" s="1"/>
  <c r="F41" i="12"/>
  <c r="F42" i="12"/>
  <c r="F43" i="12"/>
  <c r="F44" i="12"/>
  <c r="F45" i="12"/>
  <c r="F46" i="12"/>
  <c r="F47" i="12"/>
  <c r="G47" i="12" s="1"/>
  <c r="F48" i="12"/>
  <c r="G48" i="12" s="1"/>
  <c r="F49" i="12"/>
  <c r="F35" i="12"/>
  <c r="F52" i="12"/>
  <c r="G49" i="12"/>
  <c r="G41" i="12"/>
  <c r="G42" i="12"/>
  <c r="G43" i="12"/>
  <c r="G35" i="12"/>
  <c r="F27" i="12"/>
  <c r="F28" i="12"/>
  <c r="F29" i="12"/>
  <c r="F30" i="12"/>
  <c r="F31" i="12"/>
  <c r="F32" i="12"/>
  <c r="G32" i="12" s="1"/>
  <c r="F26" i="12"/>
  <c r="G26" i="12" s="1"/>
  <c r="F16" i="12"/>
  <c r="G16" i="12" s="1"/>
  <c r="F17" i="12"/>
  <c r="G17" i="12" s="1"/>
  <c r="F18" i="12"/>
  <c r="F19" i="12"/>
  <c r="F20" i="12"/>
  <c r="F21" i="12"/>
  <c r="F22" i="12"/>
  <c r="G22" i="12" s="1"/>
  <c r="F23" i="12"/>
  <c r="G23" i="12" s="1"/>
  <c r="F15" i="12"/>
  <c r="G15" i="12" s="1"/>
  <c r="G117" i="12"/>
  <c r="G116" i="12"/>
  <c r="G106" i="12"/>
  <c r="G105" i="12"/>
  <c r="G103" i="12"/>
  <c r="G102" i="12"/>
  <c r="G101" i="12"/>
  <c r="G100" i="12"/>
  <c r="G97" i="12"/>
  <c r="G96" i="12"/>
  <c r="G94" i="12"/>
  <c r="G93" i="12"/>
  <c r="G91" i="12"/>
  <c r="G89" i="12"/>
  <c r="G88" i="12"/>
  <c r="G86" i="12"/>
  <c r="G82" i="12"/>
  <c r="G81" i="12"/>
  <c r="G79" i="12"/>
  <c r="G78" i="12"/>
  <c r="G77" i="12"/>
  <c r="G75" i="12"/>
  <c r="G74" i="12"/>
  <c r="G73" i="12"/>
  <c r="G67" i="12"/>
  <c r="G66" i="12"/>
  <c r="G64" i="12"/>
  <c r="G62" i="12"/>
  <c r="G61" i="12"/>
  <c r="G59" i="12"/>
  <c r="G58" i="12"/>
  <c r="G56" i="12"/>
  <c r="G55" i="12"/>
  <c r="G52" i="12"/>
  <c r="G53" i="12" s="1"/>
  <c r="G46" i="12"/>
  <c r="G45" i="12"/>
  <c r="G44" i="12"/>
  <c r="G37" i="12"/>
  <c r="G36" i="12"/>
  <c r="G31" i="12"/>
  <c r="G30" i="12"/>
  <c r="G29" i="12"/>
  <c r="G28" i="12"/>
  <c r="G27" i="12"/>
  <c r="G18" i="12"/>
  <c r="G19" i="12"/>
  <c r="G20" i="12"/>
  <c r="G21" i="12"/>
  <c r="G108" i="12" l="1"/>
  <c r="G98" i="12"/>
  <c r="G83" i="12"/>
  <c r="G69" i="12"/>
  <c r="G50" i="12"/>
  <c r="G33" i="12"/>
  <c r="G24" i="12"/>
  <c r="G118" i="12" l="1"/>
  <c r="D108" i="21" l="1"/>
  <c r="E118" i="24" l="1"/>
  <c r="E117" i="24"/>
  <c r="D117" i="24"/>
  <c r="E114" i="24"/>
  <c r="D114" i="24"/>
  <c r="E111" i="24"/>
  <c r="D111" i="24"/>
  <c r="E108" i="24"/>
  <c r="D108" i="24"/>
  <c r="E98" i="24"/>
  <c r="D98" i="24"/>
  <c r="E83" i="24"/>
  <c r="D83" i="24"/>
  <c r="E69" i="24"/>
  <c r="D69" i="24"/>
  <c r="E53" i="24"/>
  <c r="D53" i="24"/>
  <c r="E50" i="24"/>
  <c r="D50" i="24"/>
  <c r="D118" i="24" s="1"/>
  <c r="E33" i="24"/>
  <c r="D33" i="24"/>
  <c r="E24" i="24"/>
  <c r="D24" i="24"/>
  <c r="J116" i="12" l="1"/>
  <c r="K116" i="12" s="1"/>
  <c r="H116" i="12"/>
  <c r="I116" i="12" s="1"/>
  <c r="I117" i="12" s="1"/>
  <c r="J113" i="12"/>
  <c r="K113" i="12" s="1"/>
  <c r="H113" i="12"/>
  <c r="I113" i="12" s="1"/>
  <c r="I114" i="12" s="1"/>
  <c r="J110" i="12"/>
  <c r="K110" i="12" s="1"/>
  <c r="H110" i="12"/>
  <c r="I110" i="12" s="1"/>
  <c r="I111" i="12" s="1"/>
  <c r="H101" i="12"/>
  <c r="I101" i="12" s="1"/>
  <c r="J101" i="12"/>
  <c r="K101" i="12" s="1"/>
  <c r="H102" i="12"/>
  <c r="I102" i="12" s="1"/>
  <c r="J102" i="12"/>
  <c r="K102" i="12" s="1"/>
  <c r="H103" i="12"/>
  <c r="I103" i="12" s="1"/>
  <c r="J103" i="12"/>
  <c r="K103" i="12" s="1"/>
  <c r="H104" i="12"/>
  <c r="I104" i="12"/>
  <c r="J104" i="12"/>
  <c r="K104" i="12"/>
  <c r="H105" i="12"/>
  <c r="I105" i="12" s="1"/>
  <c r="J105" i="12"/>
  <c r="K105" i="12"/>
  <c r="H106" i="12"/>
  <c r="I106" i="12" s="1"/>
  <c r="J106" i="12"/>
  <c r="K106" i="12" s="1"/>
  <c r="H107" i="12"/>
  <c r="I107" i="12" s="1"/>
  <c r="J107" i="12"/>
  <c r="K107" i="12"/>
  <c r="J100" i="12"/>
  <c r="K100" i="12" s="1"/>
  <c r="H100" i="12"/>
  <c r="I100" i="12" s="1"/>
  <c r="H86" i="12"/>
  <c r="I86" i="12" s="1"/>
  <c r="J86" i="12"/>
  <c r="K86" i="12"/>
  <c r="H87" i="12"/>
  <c r="I87" i="12"/>
  <c r="J87" i="12"/>
  <c r="K87" i="12" s="1"/>
  <c r="H88" i="12"/>
  <c r="I88" i="12" s="1"/>
  <c r="J88" i="12"/>
  <c r="K88" i="12" s="1"/>
  <c r="H89" i="12"/>
  <c r="I89" i="12" s="1"/>
  <c r="J89" i="12"/>
  <c r="K89" i="12"/>
  <c r="H90" i="12"/>
  <c r="I90" i="12" s="1"/>
  <c r="J90" i="12"/>
  <c r="K90" i="12"/>
  <c r="H91" i="12"/>
  <c r="I91" i="12" s="1"/>
  <c r="J91" i="12"/>
  <c r="K91" i="12"/>
  <c r="H92" i="12"/>
  <c r="I92" i="12" s="1"/>
  <c r="J92" i="12"/>
  <c r="K92" i="12" s="1"/>
  <c r="H93" i="12"/>
  <c r="I93" i="12"/>
  <c r="J93" i="12"/>
  <c r="K93" i="12" s="1"/>
  <c r="H94" i="12"/>
  <c r="I94" i="12" s="1"/>
  <c r="J94" i="12"/>
  <c r="K94" i="12" s="1"/>
  <c r="H95" i="12"/>
  <c r="I95" i="12"/>
  <c r="J95" i="12"/>
  <c r="K95" i="12" s="1"/>
  <c r="H96" i="12"/>
  <c r="I96" i="12" s="1"/>
  <c r="J96" i="12"/>
  <c r="K96" i="12" s="1"/>
  <c r="H97" i="12"/>
  <c r="I97" i="12" s="1"/>
  <c r="J97" i="12"/>
  <c r="K97" i="12" s="1"/>
  <c r="J85" i="12"/>
  <c r="K85" i="12" s="1"/>
  <c r="H85" i="12"/>
  <c r="I85" i="12" s="1"/>
  <c r="H72" i="12"/>
  <c r="I72" i="12" s="1"/>
  <c r="J72" i="12"/>
  <c r="K72" i="12"/>
  <c r="H73" i="12"/>
  <c r="I73" i="12" s="1"/>
  <c r="J73" i="12"/>
  <c r="K73" i="12" s="1"/>
  <c r="H74" i="12"/>
  <c r="I74" i="12" s="1"/>
  <c r="J74" i="12"/>
  <c r="K74" i="12" s="1"/>
  <c r="H75" i="12"/>
  <c r="I75" i="12"/>
  <c r="J75" i="12"/>
  <c r="K75" i="12" s="1"/>
  <c r="H76" i="12"/>
  <c r="I76" i="12" s="1"/>
  <c r="J76" i="12"/>
  <c r="K76" i="12"/>
  <c r="H77" i="12"/>
  <c r="I77" i="12" s="1"/>
  <c r="J77" i="12"/>
  <c r="K77" i="12" s="1"/>
  <c r="H78" i="12"/>
  <c r="I78" i="12" s="1"/>
  <c r="J78" i="12"/>
  <c r="K78" i="12" s="1"/>
  <c r="H79" i="12"/>
  <c r="I79" i="12"/>
  <c r="J79" i="12"/>
  <c r="K79" i="12" s="1"/>
  <c r="H80" i="12"/>
  <c r="I80" i="12" s="1"/>
  <c r="J80" i="12"/>
  <c r="K80" i="12"/>
  <c r="H81" i="12"/>
  <c r="I81" i="12" s="1"/>
  <c r="J81" i="12"/>
  <c r="K81" i="12" s="1"/>
  <c r="H82" i="12"/>
  <c r="I82" i="12" s="1"/>
  <c r="J82" i="12"/>
  <c r="K82" i="12" s="1"/>
  <c r="J71" i="12"/>
  <c r="K71" i="12" s="1"/>
  <c r="H71" i="12"/>
  <c r="I71" i="12" s="1"/>
  <c r="H56" i="12"/>
  <c r="I56" i="12" s="1"/>
  <c r="J56" i="12"/>
  <c r="K56" i="12"/>
  <c r="H57" i="12"/>
  <c r="I57" i="12"/>
  <c r="J57" i="12"/>
  <c r="K57" i="12" s="1"/>
  <c r="H58" i="12"/>
  <c r="I58" i="12" s="1"/>
  <c r="J58" i="12"/>
  <c r="K58" i="12"/>
  <c r="H59" i="12"/>
  <c r="I59" i="12"/>
  <c r="J59" i="12"/>
  <c r="K59" i="12" s="1"/>
  <c r="H60" i="12"/>
  <c r="I60" i="12" s="1"/>
  <c r="J60" i="12"/>
  <c r="K60" i="12" s="1"/>
  <c r="H61" i="12"/>
  <c r="I61" i="12"/>
  <c r="J61" i="12"/>
  <c r="K61" i="12" s="1"/>
  <c r="H62" i="12"/>
  <c r="I62" i="12" s="1"/>
  <c r="J62" i="12"/>
  <c r="K62" i="12"/>
  <c r="H63" i="12"/>
  <c r="I63" i="12" s="1"/>
  <c r="J63" i="12"/>
  <c r="K63" i="12" s="1"/>
  <c r="H64" i="12"/>
  <c r="I64" i="12" s="1"/>
  <c r="J64" i="12"/>
  <c r="K64" i="12"/>
  <c r="H65" i="12"/>
  <c r="I65" i="12"/>
  <c r="J65" i="12"/>
  <c r="K65" i="12" s="1"/>
  <c r="H66" i="12"/>
  <c r="I66" i="12" s="1"/>
  <c r="J66" i="12"/>
  <c r="K66" i="12" s="1"/>
  <c r="H67" i="12"/>
  <c r="I67" i="12"/>
  <c r="J67" i="12"/>
  <c r="K67" i="12" s="1"/>
  <c r="H68" i="12"/>
  <c r="I68" i="12" s="1"/>
  <c r="J68" i="12"/>
  <c r="K68" i="12" s="1"/>
  <c r="J55" i="12"/>
  <c r="K55" i="12" s="1"/>
  <c r="H55" i="12"/>
  <c r="I55" i="12" s="1"/>
  <c r="J52" i="12"/>
  <c r="K52" i="12" s="1"/>
  <c r="H52" i="12"/>
  <c r="I52" i="12" s="1"/>
  <c r="I53" i="12" s="1"/>
  <c r="H45" i="12"/>
  <c r="I45" i="12"/>
  <c r="J45" i="12"/>
  <c r="K45" i="12"/>
  <c r="H46" i="12"/>
  <c r="I46" i="12" s="1"/>
  <c r="J46" i="12"/>
  <c r="K46" i="12" s="1"/>
  <c r="H47" i="12"/>
  <c r="I47" i="12" s="1"/>
  <c r="J47" i="12"/>
  <c r="K47" i="12" s="1"/>
  <c r="H48" i="12"/>
  <c r="I48" i="12" s="1"/>
  <c r="J48" i="12"/>
  <c r="K48" i="12"/>
  <c r="H49" i="12"/>
  <c r="I49" i="12"/>
  <c r="J49" i="12"/>
  <c r="K49" i="12"/>
  <c r="H36" i="12"/>
  <c r="I36" i="12"/>
  <c r="J36" i="12"/>
  <c r="K36" i="12"/>
  <c r="H37" i="12"/>
  <c r="I37" i="12" s="1"/>
  <c r="J37" i="12"/>
  <c r="K37" i="12" s="1"/>
  <c r="H38" i="12"/>
  <c r="I38" i="12" s="1"/>
  <c r="J38" i="12"/>
  <c r="K38" i="12" s="1"/>
  <c r="H39" i="12"/>
  <c r="I39" i="12" s="1"/>
  <c r="J39" i="12"/>
  <c r="K39" i="12"/>
  <c r="H40" i="12"/>
  <c r="I40" i="12" s="1"/>
  <c r="J40" i="12"/>
  <c r="K40" i="12" s="1"/>
  <c r="H41" i="12"/>
  <c r="I41" i="12" s="1"/>
  <c r="J41" i="12"/>
  <c r="K41" i="12"/>
  <c r="H42" i="12"/>
  <c r="I42" i="12"/>
  <c r="J42" i="12"/>
  <c r="K42" i="12"/>
  <c r="H43" i="12"/>
  <c r="I43" i="12" s="1"/>
  <c r="J43" i="12"/>
  <c r="K43" i="12" s="1"/>
  <c r="H44" i="12"/>
  <c r="I44" i="12"/>
  <c r="J44" i="12"/>
  <c r="K44" i="12" s="1"/>
  <c r="J35" i="12"/>
  <c r="K35" i="12" s="1"/>
  <c r="H35" i="12"/>
  <c r="I35" i="12" s="1"/>
  <c r="H27" i="12"/>
  <c r="I27" i="12"/>
  <c r="J27" i="12"/>
  <c r="K27" i="12" s="1"/>
  <c r="H28" i="12"/>
  <c r="I28" i="12" s="1"/>
  <c r="J28" i="12"/>
  <c r="K28" i="12" s="1"/>
  <c r="H29" i="12"/>
  <c r="I29" i="12"/>
  <c r="J29" i="12"/>
  <c r="K29" i="12" s="1"/>
  <c r="H30" i="12"/>
  <c r="I30" i="12" s="1"/>
  <c r="J30" i="12"/>
  <c r="K30" i="12" s="1"/>
  <c r="H31" i="12"/>
  <c r="I31" i="12"/>
  <c r="J31" i="12"/>
  <c r="K31" i="12" s="1"/>
  <c r="H32" i="12"/>
  <c r="I32" i="12" s="1"/>
  <c r="J32" i="12"/>
  <c r="K32" i="12"/>
  <c r="J26" i="12"/>
  <c r="K26" i="12" s="1"/>
  <c r="H26" i="12"/>
  <c r="I26" i="12" s="1"/>
  <c r="H16" i="12"/>
  <c r="I16" i="12" s="1"/>
  <c r="J16" i="12"/>
  <c r="K16" i="12"/>
  <c r="H17" i="12"/>
  <c r="I17" i="12" s="1"/>
  <c r="J17" i="12"/>
  <c r="K17" i="12" s="1"/>
  <c r="H18" i="12"/>
  <c r="I18" i="12" s="1"/>
  <c r="J18" i="12"/>
  <c r="K18" i="12" s="1"/>
  <c r="H19" i="12"/>
  <c r="I19" i="12"/>
  <c r="J19" i="12"/>
  <c r="K19" i="12" s="1"/>
  <c r="H20" i="12"/>
  <c r="I20" i="12" s="1"/>
  <c r="J20" i="12"/>
  <c r="K20" i="12"/>
  <c r="H21" i="12"/>
  <c r="I21" i="12" s="1"/>
  <c r="J21" i="12"/>
  <c r="K21" i="12" s="1"/>
  <c r="H22" i="12"/>
  <c r="I22" i="12" s="1"/>
  <c r="J22" i="12"/>
  <c r="K22" i="12"/>
  <c r="H23" i="12"/>
  <c r="I23" i="12"/>
  <c r="J23" i="12"/>
  <c r="K23" i="12" s="1"/>
  <c r="J15" i="12"/>
  <c r="K15" i="12" s="1"/>
  <c r="H15" i="12"/>
  <c r="I15" i="12" s="1"/>
  <c r="H83" i="12" l="1"/>
  <c r="I108" i="12"/>
  <c r="H114" i="12"/>
  <c r="I69" i="12"/>
  <c r="H53" i="12"/>
  <c r="J53" i="12"/>
  <c r="I50" i="12"/>
  <c r="H33" i="12"/>
  <c r="H24" i="12"/>
  <c r="H117" i="12"/>
  <c r="H111" i="12"/>
  <c r="H108" i="12"/>
  <c r="I98" i="12"/>
  <c r="H98" i="12"/>
  <c r="I83" i="12"/>
  <c r="H69" i="12"/>
  <c r="H50" i="12"/>
  <c r="I33" i="12"/>
  <c r="I24" i="12"/>
  <c r="I118" i="12" l="1"/>
  <c r="H118" i="12"/>
  <c r="I15" i="24" l="1"/>
  <c r="G24" i="24"/>
  <c r="G33" i="24"/>
  <c r="G50" i="24"/>
  <c r="G53" i="24"/>
  <c r="G69" i="24"/>
  <c r="G83" i="24"/>
  <c r="G98" i="24"/>
  <c r="G108" i="24"/>
  <c r="G111" i="24"/>
  <c r="G114" i="24"/>
  <c r="G117" i="24"/>
  <c r="I116" i="24"/>
  <c r="I117" i="24" s="1"/>
  <c r="I113" i="24"/>
  <c r="I114" i="24" s="1"/>
  <c r="I110" i="24"/>
  <c r="I111" i="24" s="1"/>
  <c r="I107" i="24"/>
  <c r="I106" i="24"/>
  <c r="I105" i="24"/>
  <c r="I104" i="24"/>
  <c r="I103" i="24"/>
  <c r="I102" i="24"/>
  <c r="I101" i="24"/>
  <c r="I100" i="24"/>
  <c r="I97" i="24"/>
  <c r="I96" i="24"/>
  <c r="I95" i="24"/>
  <c r="I94" i="24"/>
  <c r="I93" i="24"/>
  <c r="I92" i="24"/>
  <c r="I91" i="24"/>
  <c r="I90" i="24"/>
  <c r="I89" i="24"/>
  <c r="I88" i="24"/>
  <c r="I87" i="24"/>
  <c r="I86" i="24"/>
  <c r="I85" i="24"/>
  <c r="I82" i="24"/>
  <c r="I81" i="24"/>
  <c r="I80" i="24"/>
  <c r="I79" i="24"/>
  <c r="I78" i="24"/>
  <c r="I77" i="24"/>
  <c r="I76" i="24"/>
  <c r="I75" i="24"/>
  <c r="I74" i="24"/>
  <c r="I73" i="24"/>
  <c r="I72" i="24"/>
  <c r="I71" i="24"/>
  <c r="I68" i="24"/>
  <c r="I67" i="24"/>
  <c r="I66" i="24"/>
  <c r="I65" i="24"/>
  <c r="I64" i="24"/>
  <c r="I63" i="24"/>
  <c r="I62" i="24"/>
  <c r="I61" i="24"/>
  <c r="I60" i="24"/>
  <c r="I59" i="24"/>
  <c r="I58" i="24"/>
  <c r="I57" i="24"/>
  <c r="I56" i="24"/>
  <c r="I55" i="24"/>
  <c r="I52" i="24"/>
  <c r="I53" i="24" s="1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2" i="24"/>
  <c r="I31" i="24"/>
  <c r="I30" i="24"/>
  <c r="I29" i="24"/>
  <c r="I28" i="24"/>
  <c r="I27" i="24"/>
  <c r="I26" i="24"/>
  <c r="I23" i="24"/>
  <c r="I22" i="24"/>
  <c r="I21" i="24"/>
  <c r="I20" i="24"/>
  <c r="I19" i="24"/>
  <c r="I18" i="24"/>
  <c r="I17" i="24"/>
  <c r="I16" i="24"/>
  <c r="F6" i="23"/>
  <c r="F7" i="23"/>
  <c r="F8" i="23"/>
  <c r="F9" i="23"/>
  <c r="F10" i="23"/>
  <c r="F11" i="23"/>
  <c r="F12" i="23"/>
  <c r="F5" i="23"/>
  <c r="D43" i="21"/>
  <c r="D42" i="21"/>
  <c r="I33" i="24" l="1"/>
  <c r="I83" i="24"/>
  <c r="I50" i="24"/>
  <c r="I24" i="24"/>
  <c r="I69" i="24"/>
  <c r="I98" i="24"/>
  <c r="I108" i="24"/>
  <c r="J117" i="12"/>
  <c r="E117" i="12"/>
  <c r="D117" i="12"/>
  <c r="K117" i="12"/>
  <c r="J114" i="12"/>
  <c r="E114" i="12"/>
  <c r="D114" i="12"/>
  <c r="K114" i="12"/>
  <c r="J111" i="12"/>
  <c r="E111" i="12"/>
  <c r="D111" i="12"/>
  <c r="K111" i="12"/>
  <c r="J108" i="12"/>
  <c r="E108" i="12"/>
  <c r="D108" i="12"/>
  <c r="J98" i="12"/>
  <c r="E98" i="12"/>
  <c r="D98" i="12"/>
  <c r="J83" i="12"/>
  <c r="E83" i="12"/>
  <c r="D83" i="12"/>
  <c r="J69" i="12"/>
  <c r="E69" i="12"/>
  <c r="D69" i="12"/>
  <c r="E53" i="12"/>
  <c r="D53" i="12"/>
  <c r="K53" i="12"/>
  <c r="J50" i="12"/>
  <c r="E50" i="12"/>
  <c r="D50" i="12"/>
  <c r="J33" i="12"/>
  <c r="E33" i="12"/>
  <c r="D33" i="12"/>
  <c r="J24" i="12"/>
  <c r="E24" i="12"/>
  <c r="D24" i="12"/>
  <c r="J118" i="12" l="1"/>
  <c r="D118" i="12"/>
  <c r="E118" i="12"/>
  <c r="I118" i="24"/>
  <c r="K24" i="12"/>
  <c r="K33" i="12"/>
  <c r="K83" i="12"/>
  <c r="K50" i="12"/>
  <c r="K98" i="12"/>
  <c r="K69" i="12"/>
  <c r="K108" i="12"/>
  <c r="F14" i="22"/>
  <c r="F15" i="22" s="1"/>
  <c r="F13" i="23" l="1"/>
  <c r="F14" i="23" s="1"/>
  <c r="K118" i="12"/>
  <c r="C95" i="21" l="1"/>
  <c r="C88" i="21" s="1"/>
  <c r="D81" i="21"/>
  <c r="D103" i="21" s="1"/>
  <c r="C67" i="21"/>
  <c r="C61" i="21"/>
  <c r="C58" i="21"/>
  <c r="C40" i="21"/>
  <c r="C60" i="21" s="1"/>
  <c r="C28" i="21"/>
  <c r="D20" i="21"/>
  <c r="D19" i="21"/>
  <c r="D48" i="21" s="1"/>
  <c r="D53" i="21" s="1"/>
  <c r="D21" i="21" l="1"/>
  <c r="D23" i="21" s="1"/>
  <c r="D99" i="21" l="1"/>
  <c r="D26" i="21"/>
  <c r="D27" i="21"/>
  <c r="D61" i="21"/>
  <c r="D58" i="21"/>
  <c r="D28" i="21" l="1"/>
  <c r="D51" i="21" l="1"/>
  <c r="D30" i="21"/>
  <c r="D39" i="21" l="1"/>
  <c r="D35" i="21"/>
  <c r="D36" i="21"/>
  <c r="D38" i="21"/>
  <c r="D34" i="21"/>
  <c r="D32" i="21"/>
  <c r="D37" i="21"/>
  <c r="D33" i="21"/>
  <c r="D40" i="21" l="1"/>
  <c r="D52" i="21" s="1"/>
  <c r="D54" i="21" s="1"/>
  <c r="D100" i="21" l="1"/>
  <c r="D56" i="21"/>
  <c r="D59" i="21"/>
  <c r="D60" i="21" s="1"/>
  <c r="D57" i="21" l="1"/>
  <c r="D62" i="21" s="1"/>
  <c r="D101" i="21" l="1"/>
  <c r="D64" i="21"/>
  <c r="D74" i="21" l="1"/>
  <c r="D73" i="21"/>
  <c r="D72" i="21"/>
  <c r="D71" i="21"/>
  <c r="D70" i="21"/>
  <c r="D69" i="21"/>
  <c r="D68" i="21"/>
  <c r="D67" i="21"/>
  <c r="D75" i="21" l="1"/>
  <c r="D102" i="21" l="1"/>
  <c r="D104" i="21" s="1"/>
  <c r="D83" i="21"/>
  <c r="D86" i="21" l="1"/>
  <c r="D85" i="21"/>
  <c r="D87" i="21" l="1"/>
  <c r="D88" i="21" s="1"/>
  <c r="D90" i="21" s="1"/>
  <c r="D93" i="21" l="1"/>
  <c r="D92" i="21"/>
  <c r="D91" i="21"/>
  <c r="D94" i="21"/>
  <c r="D95" i="21" l="1"/>
  <c r="D96" i="21" s="1"/>
  <c r="D105" i="21" s="1"/>
</calcChain>
</file>

<file path=xl/sharedStrings.xml><?xml version="1.0" encoding="utf-8"?>
<sst xmlns="http://schemas.openxmlformats.org/spreadsheetml/2006/main" count="792" uniqueCount="272">
  <si>
    <t>Item</t>
  </si>
  <si>
    <t>m² mensal</t>
  </si>
  <si>
    <t>Qtd. Total (30 meses)</t>
  </si>
  <si>
    <t>Áreas Externas - Pisos Pavimentados adjacentes / contíguos</t>
  </si>
  <si>
    <t>Áreas Internas - Pisos Frios</t>
  </si>
  <si>
    <t>Áreas Internas - Pisos Frios - Salas de Aula</t>
  </si>
  <si>
    <t>Áreas Internas - Banheiros</t>
  </si>
  <si>
    <t>Áreas Internas - Áreas Livres (Saguão, Hall e Salão)</t>
  </si>
  <si>
    <t>Esquadrias Externas - Face Externa com exposição a situação de risco</t>
  </si>
  <si>
    <t>Esquadrias Externas - Face Externa sem exposição a situação de risco</t>
  </si>
  <si>
    <t>Esquadrias Internas - Face Interna</t>
  </si>
  <si>
    <t>Áreas Internas - Almoxarifados / Galpões</t>
  </si>
  <si>
    <t>Áreas Internas - Pisos Acarpetados</t>
  </si>
  <si>
    <t>Áreas Externas - Pátios e Áreas Verdes com Alta Frequência</t>
  </si>
  <si>
    <t>Áreas Externas - Pátios e Áreas Verdes com Média Frequência</t>
  </si>
  <si>
    <t>Áreas Externas - Pátios e Áreas Verdes com Baixa Frequência</t>
  </si>
  <si>
    <t>Áreas Hospitalares e Assemelhados</t>
  </si>
  <si>
    <t>Áreas Externas - Coleta de detritos em pátios e áreas verdes com frequência diária</t>
  </si>
  <si>
    <t>Áreas Externas - Varrição de Passeios e Arruamentos</t>
  </si>
  <si>
    <t>Áreas Internas - Laboratórios</t>
  </si>
  <si>
    <t>1.1</t>
  </si>
  <si>
    <t>1.2</t>
  </si>
  <si>
    <t>1.3</t>
  </si>
  <si>
    <t>2.4</t>
  </si>
  <si>
    <t>2.5</t>
  </si>
  <si>
    <t>2.6</t>
  </si>
  <si>
    <t>1.7</t>
  </si>
  <si>
    <t>1.8</t>
  </si>
  <si>
    <t>2.1</t>
  </si>
  <si>
    <t>2.2</t>
  </si>
  <si>
    <t>1.5</t>
  </si>
  <si>
    <t>2.7</t>
  </si>
  <si>
    <t>1.4</t>
  </si>
  <si>
    <t>5.2</t>
  </si>
  <si>
    <t>6.2</t>
  </si>
  <si>
    <t>1.6</t>
  </si>
  <si>
    <t>5.5</t>
  </si>
  <si>
    <t>6.5</t>
  </si>
  <si>
    <t>1.9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</si>
  <si>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</si>
  <si>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</si>
  <si>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</si>
  <si>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</si>
  <si>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</si>
  <si>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</si>
  <si>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</si>
  <si>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</si>
  <si>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</si>
  <si>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</si>
  <si>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</si>
  <si>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</si>
  <si>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</si>
  <si>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</si>
  <si>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4.1</t>
  </si>
  <si>
    <t>5.1</t>
  </si>
  <si>
    <t>5.3</t>
  </si>
  <si>
    <t>5.4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</si>
  <si>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</si>
  <si>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</si>
  <si>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</si>
  <si>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</si>
  <si>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</si>
  <si>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</si>
  <si>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</si>
  <si>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</si>
  <si>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</si>
  <si>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3.14</t>
  </si>
  <si>
    <t>6.1</t>
  </si>
  <si>
    <t>6.3</t>
  </si>
  <si>
    <t>6.6</t>
  </si>
  <si>
    <t>6.7</t>
  </si>
  <si>
    <t>6.8</t>
  </si>
  <si>
    <t>6.9</t>
  </si>
  <si>
    <t>6.10</t>
  </si>
  <si>
    <t>6.11</t>
  </si>
  <si>
    <t>6.12</t>
  </si>
  <si>
    <t>6.13</t>
  </si>
  <si>
    <t>7.1</t>
  </si>
  <si>
    <t>8.1</t>
  </si>
  <si>
    <t>9.1</t>
  </si>
  <si>
    <t>7.3</t>
  </si>
  <si>
    <t>7.2</t>
  </si>
  <si>
    <t>7.12</t>
  </si>
  <si>
    <t>7.5</t>
  </si>
  <si>
    <t>7.4</t>
  </si>
  <si>
    <t>7.13</t>
  </si>
  <si>
    <t>7.10</t>
  </si>
  <si>
    <t>7.6</t>
  </si>
  <si>
    <t>7.7</t>
  </si>
  <si>
    <t>7.8</t>
  </si>
  <si>
    <t>7.9</t>
  </si>
  <si>
    <t>8.2</t>
  </si>
  <si>
    <t>8.7</t>
  </si>
  <si>
    <t>8.8</t>
  </si>
  <si>
    <t>8.6</t>
  </si>
  <si>
    <t>8.3</t>
  </si>
  <si>
    <t>8.5</t>
  </si>
  <si>
    <t>8.4</t>
  </si>
  <si>
    <t>10.1</t>
  </si>
  <si>
    <t>11.1</t>
  </si>
  <si>
    <t>7.14</t>
  </si>
  <si>
    <t>Und. De Medida</t>
  </si>
  <si>
    <t>Área Física</t>
  </si>
  <si>
    <t>Qtd. Postos</t>
  </si>
  <si>
    <t>Item 1. Serviço de Limpeza, Asseio e Conservação no Campus Jorge Amado (Salas de Aula e Administrativo e Reitoria (Ferradas)</t>
  </si>
  <si>
    <t>Item 2. Serviço de Limpeza, Asseio e Conservação na Reitoria (Centro)</t>
  </si>
  <si>
    <t>Item 3. Serviço de Limpeza, Asseio e Conservação no Campus Jorge Amado (Núcleo Pedagógico e Núcleo de Vivências)</t>
  </si>
  <si>
    <t>Item 4. Serviço de Limpeza, Asseio e Conservação no Centro de Formação em Ciências Agro-Florestais</t>
  </si>
  <si>
    <t>Item 5. Serviço de Limpeza, Asseio e Conservação no Campus Sosígenes Costa</t>
  </si>
  <si>
    <t>Item 6. Serviço de Limpeza, Asseio e Conservação no Campus Sosígenes Costa (Núcleo Pedagógico)</t>
  </si>
  <si>
    <t>Item 7. Serviço de Limpeza, Asseio e Conservação no Campus Paulo Freire</t>
  </si>
  <si>
    <t>Item 8. Serviço de Limpeza, Asseio e Conservação no Campus Paulo Freire (Núcleo Pedagógico)</t>
  </si>
  <si>
    <t>Item 9. Serviço de Limpeza, Asseio e Conservação no Colégios Universitários do Campus Jorge Amado</t>
  </si>
  <si>
    <t>Item 10. Serviço de Limpeza, Asseio e Conservação no Colégios Universitários do Campus Sosígenes Costa</t>
  </si>
  <si>
    <t>Item 11. Serviço de Limpeza, Asseio e Conservação no Colégios Universitários do Campus Paulo Freire</t>
  </si>
  <si>
    <t>ORIENTAÇÕES PARA ELABORAÇÃO DA PLANILHA DE CUSTOS E FORMAÇÃO DE PREÇOS</t>
  </si>
  <si>
    <t>OBSERVAÇÕES</t>
  </si>
  <si>
    <t>No módulo 2 - Insumos de mão de obra o valor informado deverá ser o custo real do insumo (descontado eventualmente pago pelo empregado)</t>
  </si>
  <si>
    <t>No módulo 4 - Encargos sociais e trabalhistas os percentauis incidem sobre a remuneração.</t>
  </si>
  <si>
    <t>Em conformidade com a nova regra para o aviso prévio, definida na Lei nº 12.506/11, os anos subsequentes ao primeiro ano de contrato deverão considerar 03 dias para fins de aviso prévio até o limite de 12 dias.</t>
  </si>
  <si>
    <t>Consoante jurisprudência consolidada do Tribunal de Contas da União, as licitantes deverão abster-se de incluir na planilha de custos e formação de preços os itens relativos à TREEINAMETNO/CAPACITAÇÃO e/ou RECICLAGEM DE PESSOAL E RESERVA TÉCNICA.</t>
  </si>
  <si>
    <t>O licitante deve preencher o item Seguro Acidente de Trabalho e FAP do submódulo 4.1 da planilha de custo e formação de preço com o percentual apresentado no relatório SEFIP/GFIP, que será comprovado mediante a apresentação do relatóro GFIP ou outro documento apto a fazê-lo no momento do envio da proposta adequada ao lance vencedor.</t>
  </si>
  <si>
    <t>O licitante deve elaborar sua proposta e, por conseguinte, sua planilha com base no regime de tributação ao qual estará submetido durante a execução do contrato.</t>
  </si>
  <si>
    <t>PLANILHA DE CUSTOS E FORMAÇÃO DE PREÇOS</t>
  </si>
  <si>
    <t>Processo nº</t>
  </si>
  <si>
    <t>Licitação nº</t>
  </si>
  <si>
    <t xml:space="preserve">Data da apresentação da proposta (dia/mês/ano): </t>
  </si>
  <si>
    <t>Data de apresentação da proposta (mês/ano)</t>
  </si>
  <si>
    <t xml:space="preserve">Ano Acordo, Convenção ou Sentença Normativa em Dissídio Coletivo: </t>
  </si>
  <si>
    <t>Nº de meses de execução contratual: 30 meses</t>
  </si>
  <si>
    <t>Mão de obra vinculada à execução Contratual: Dedicação Exclusiva</t>
  </si>
  <si>
    <t>Classificação Brasileira de Ocupações:</t>
  </si>
  <si>
    <t xml:space="preserve">Salário Normativo da Categoria Profissional: </t>
  </si>
  <si>
    <t xml:space="preserve">Categoria profissional (vinculada à execução Contratual): </t>
  </si>
  <si>
    <t xml:space="preserve">Data Base da Categoria (dia/mês/ano): </t>
  </si>
  <si>
    <t>IDENTIFICAÇÃO DO SERVIÇO</t>
  </si>
  <si>
    <t>Item do TR</t>
  </si>
  <si>
    <t>Descrição</t>
  </si>
  <si>
    <t>Carga Horária</t>
  </si>
  <si>
    <t>Salário</t>
  </si>
  <si>
    <t>Serviço de Limpeza de Áreas Internas - Salas de Aula</t>
  </si>
  <si>
    <t>192 h</t>
  </si>
  <si>
    <t>MÓDULO 1 - COMPOSIÇÃO DA REMUNERAÇÃO</t>
  </si>
  <si>
    <t>Percentual %</t>
  </si>
  <si>
    <t>Valor (R$)</t>
  </si>
  <si>
    <t>A</t>
  </si>
  <si>
    <t>Salário-Base</t>
  </si>
  <si>
    <t>B</t>
  </si>
  <si>
    <t>Adicional de Periculosidade</t>
  </si>
  <si>
    <t>C</t>
  </si>
  <si>
    <t>Adicional de Insalubridade</t>
  </si>
  <si>
    <t>D</t>
  </si>
  <si>
    <t>Outros (especificar)</t>
  </si>
  <si>
    <t>TOTAL DO MÓDULO 1</t>
  </si>
  <si>
    <t>MÓDULO 2 Encargos e Benefícios Anuais, Mensais e Diários</t>
  </si>
  <si>
    <t>Submódulo 2.1 - 13º (décimo terceiro) Salário, Férias e Adicional de Férias</t>
  </si>
  <si>
    <t>13º (décimo terceiro) Salário</t>
  </si>
  <si>
    <t>Adicional de Férias</t>
  </si>
  <si>
    <t>Total do Submódulo 2.1</t>
  </si>
  <si>
    <t>BASE DE CÁLCULO PARA O MÓDULO 2.2</t>
  </si>
  <si>
    <t>Módulo 1 + Módulo 2.1</t>
  </si>
  <si>
    <t>Submódulo 2.2 - Encargos Previdenciários (GPS), Fundo de Garantia por Tempo de Serviço (FGTS) e outras contribuições</t>
  </si>
  <si>
    <t>Previdência Social</t>
  </si>
  <si>
    <t>FGTS</t>
  </si>
  <si>
    <t>Salário Educação</t>
  </si>
  <si>
    <t>SESI/SENAC</t>
  </si>
  <si>
    <t>SENAI/SENAC</t>
  </si>
  <si>
    <t>INCRA</t>
  </si>
  <si>
    <t>Seguro Acidente de Trabalho e FAP (RAT AJUSTADO - RELATÓRIO SEFIP/GFIP)</t>
  </si>
  <si>
    <t>SEBRAE</t>
  </si>
  <si>
    <t>Total do Submódulo 2.2</t>
  </si>
  <si>
    <t>Submódulo 2.3 - Benefícios Mensais e Diários</t>
  </si>
  <si>
    <t>Transporte (Quantidade de dias: 22, Valor Ida e Volta R$ 7,00) - 6%</t>
  </si>
  <si>
    <t>Auxílio Alimentação</t>
  </si>
  <si>
    <t>Assistência Médica (CCT)</t>
  </si>
  <si>
    <t>Seguro de vida em grupo</t>
  </si>
  <si>
    <t>E</t>
  </si>
  <si>
    <t>Auxílio Funeral</t>
  </si>
  <si>
    <t>F</t>
  </si>
  <si>
    <t>Total do Submódulo 2.3</t>
  </si>
  <si>
    <t>Quadro-Resumo do Módulo 2 - Encargos e Benefícios anuais, mensais e diários</t>
  </si>
  <si>
    <t>Encargos e Benefícios Anuais, Mensais e Diários</t>
  </si>
  <si>
    <t>13º (décimo terceiro) salário e adicional de férias</t>
  </si>
  <si>
    <t>GPS, FGTS e outras contribuições</t>
  </si>
  <si>
    <t>Benefícios mensais e diários</t>
  </si>
  <si>
    <t>TOTAL DO MÓDULO 2</t>
  </si>
  <si>
    <t>MÓDULO 3 - 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</si>
  <si>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</si>
  <si>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</si>
  <si>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</si>
  <si>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</si>
  <si>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</si>
  <si>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</si>
  <si>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TOTAL DO MÓDULO 3</t>
  </si>
  <si>
    <t>BASE DE CÁLCULO PARA O MÓDULO 4</t>
  </si>
  <si>
    <t>Módulo 1 + Módulo 2 + Módulo 3</t>
  </si>
  <si>
    <t>MÓDULO 4 - AUSÊNCIAS LEGAIS</t>
  </si>
  <si>
    <t>Férias</t>
  </si>
  <si>
    <t>Faltas Legais</t>
  </si>
  <si>
    <t xml:space="preserve">Licença-Paternidade </t>
  </si>
  <si>
    <t>Ausência por doença</t>
  </si>
  <si>
    <t>Ausências por acidente de trabalho</t>
  </si>
  <si>
    <t>Acidente de Trabalho</t>
  </si>
  <si>
    <t>G</t>
  </si>
  <si>
    <t>H</t>
  </si>
  <si>
    <t>TOTAL DO MÓDULO 4</t>
  </si>
  <si>
    <t>MÓDULO 5 - Insumos Diversos</t>
  </si>
  <si>
    <t>Uniformes</t>
  </si>
  <si>
    <t>Materiais e Equipamentos</t>
  </si>
  <si>
    <t>TOTAL DO MÓDULO 5</t>
  </si>
  <si>
    <t>BASE DE CÁLCULO PARA O MÓDULO 6</t>
  </si>
  <si>
    <t>Módulo 1 + Módulo 2 + Módulo 3 + Módulo 4 + Módulo 5</t>
  </si>
  <si>
    <t>Módulo 6 - Custos Indiretos, Tributos e Lucro</t>
  </si>
  <si>
    <t>Custos Indiretos</t>
  </si>
  <si>
    <t>Lucro</t>
  </si>
  <si>
    <t>FATURAMENTO (MT + M6A + M6B)</t>
  </si>
  <si>
    <t>Tributos (Cálculo por Dentro)</t>
  </si>
  <si>
    <t>C.1. Tributos Federais (especificar)</t>
  </si>
  <si>
    <t>C1-A (PIS)</t>
  </si>
  <si>
    <t>C1-B (COFINS)</t>
  </si>
  <si>
    <t>C.2. Tributos Estaduais (especificar)</t>
  </si>
  <si>
    <t>C.3. Tributos Municipais (especificar)</t>
  </si>
  <si>
    <t>C3.A - (ISS)</t>
  </si>
  <si>
    <t>Soma dos Tributos</t>
  </si>
  <si>
    <t>TOTAL DO MÓDULO 6</t>
  </si>
  <si>
    <t>QUADRO RESUMO DO CUSTO POR EMPREGADO</t>
  </si>
  <si>
    <t>Mão de obra vinculada à execução contratual (valor por empregado)</t>
  </si>
  <si>
    <t>Módulo 1 - Composição da Remuneração</t>
  </si>
  <si>
    <t>Módulo 2 - Encargos e Benefícios Anuais, Mensais e Diários</t>
  </si>
  <si>
    <t>Módulo 3 - Provisão para Rescisão</t>
  </si>
  <si>
    <t>Módulo 4 - Custo de Reposição do Profissional Ausente</t>
  </si>
  <si>
    <t>Módulo 5 - Insumos Diversos</t>
  </si>
  <si>
    <t>Subtotal (A = B + C + D + E)</t>
  </si>
  <si>
    <t>Valor Total por Empregado</t>
  </si>
  <si>
    <t>Qtd.</t>
  </si>
  <si>
    <t>Custo Unitário</t>
  </si>
  <si>
    <t>Vida Útil (meses)</t>
  </si>
  <si>
    <t>Custo Mensal</t>
  </si>
  <si>
    <t>CUSTO MENSAL DO UNIFORME POR EMPREGADO</t>
  </si>
  <si>
    <t>CUSTO ANUAL DO UNIFORME POR EMPREGADO</t>
  </si>
  <si>
    <t>PLANILHA DE MATERIAIS E EQUIPAMENTOS</t>
  </si>
  <si>
    <t>CUSTO MENSAL COM MATERIAIS E EQUIPAMENTOS POR POSTO</t>
  </si>
  <si>
    <t>CUSTO ANUAL COM MATERIAIS E EQUIPAMENTOS POR POSTO</t>
  </si>
  <si>
    <t>PRODUTIVIDADE</t>
  </si>
  <si>
    <t>PREÇO UNITÁRIO (M²)</t>
  </si>
  <si>
    <t>A licitante poderá, a seu critério, compartilhar a planilha de composição de custos para itens similares, bem como a relação de uniformes, materiais e equipamentos.</t>
  </si>
  <si>
    <t>Qtd. (m²/dia)</t>
  </si>
  <si>
    <t>3.15</t>
  </si>
  <si>
    <t>SUBTOTAL DO ITEM 1</t>
  </si>
  <si>
    <t>SUBTOTAL DO ITEM 2</t>
  </si>
  <si>
    <t>SUBTOTAL DO ITEM 3</t>
  </si>
  <si>
    <t>SUBTOTAL DO ITEM 4</t>
  </si>
  <si>
    <t>SUBTOTAL DO ITEM 5</t>
  </si>
  <si>
    <t>SUBTOTAL DO ITEM 6</t>
  </si>
  <si>
    <t>SUBTOTAL DO ITEM 7</t>
  </si>
  <si>
    <t>SUBTOTAL DO ITEM 8</t>
  </si>
  <si>
    <t>SUBTOTAL DO ITEM 9</t>
  </si>
  <si>
    <t>SUBTOTAL DO ITEM 10</t>
  </si>
  <si>
    <t>SUBTOTAL DO ITEM 11</t>
  </si>
  <si>
    <t>VALOR GLOBAL</t>
  </si>
  <si>
    <r>
      <t xml:space="preserve">Identificação do Serviço: </t>
    </r>
    <r>
      <rPr>
        <b/>
        <sz val="9"/>
        <rFont val="Times New Roman"/>
        <family val="1"/>
      </rPr>
      <t>PRESTAÇÃO CONTINUADA DE SERVIÇOS DE LIMPEZA, ASSEIO E CONSERVAÇÃO.</t>
    </r>
  </si>
  <si>
    <t>PLANILHA CUSTOS DE UNIFORMES</t>
  </si>
  <si>
    <t>Conjunto de Uniforme completo para os postos de xxxxxx por empregado (Itens do TR XX; XX; XX)</t>
  </si>
  <si>
    <t>Materiais e equipamentos disponibilizados por posto (Itens do TR XX; XX; XX)</t>
  </si>
  <si>
    <t>Produtividade</t>
  </si>
  <si>
    <t>m²</t>
  </si>
  <si>
    <t>Preço Unitário</t>
  </si>
  <si>
    <t>Valor Total</t>
  </si>
  <si>
    <t>Qtd. Anual</t>
  </si>
  <si>
    <t>Valor Anual</t>
  </si>
  <si>
    <t>Valor Mensal</t>
  </si>
  <si>
    <t>A Guia "PROPOSTA" será atualizada automaticamente a partir do preenchimento da guia "PROPOSTA DETALHADA"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</si>
</sst>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.000%"/>
    <numFmt numFmtId="166" formatCode="#,##0.0000"/>
    <numFmt numFmtId="167" formatCode="&quot;R$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Times New Roman"/>
      <family val="1"/>
      <charset val="1"/>
    </font>
    <font>
      <b/>
      <sz val="12"/>
      <color rgb="FF000000"/>
      <name val="Times New Roman"/>
      <family val="1"/>
    </font>
    <font>
      <sz val="9"/>
      <color rgb="FF000000"/>
      <name val="Calibri"/>
      <family val="2"/>
      <charset val="1"/>
    </font>
    <font>
      <sz val="9"/>
      <name val="Arial"/>
      <family val="2"/>
      <charset val="1"/>
    </font>
    <font>
      <sz val="11"/>
      <color rgb="FF000000"/>
      <name val="Times New Roman"/>
      <family val="1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Times New Roman"/>
      <family val="1"/>
      <charset val="1"/>
    </font>
    <font>
      <sz val="9"/>
      <name val="Times New Roman"/>
      <family val="1"/>
      <charset val="1"/>
    </font>
    <font>
      <sz val="9"/>
      <name val="Times New Roman"/>
      <family val="1"/>
    </font>
    <font>
      <b/>
      <i/>
      <sz val="9"/>
      <name val="Arial"/>
      <family val="2"/>
      <charset val="1"/>
    </font>
    <font>
      <b/>
      <sz val="9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Protection="1"/>
    <xf numFmtId="0" fontId="5" fillId="0" borderId="1" xfId="0" applyFont="1" applyBorder="1" applyAlignment="1">
      <alignment horizontal="center" vertical="center"/>
    </xf>
    <xf numFmtId="0" fontId="0" fillId="0" borderId="0" xfId="0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6" fillId="0" borderId="13" xfId="0" applyFont="1" applyBorder="1" applyProtection="1"/>
    <xf numFmtId="0" fontId="7" fillId="0" borderId="0" xfId="0" applyFont="1" applyProtection="1"/>
    <xf numFmtId="0" fontId="6" fillId="0" borderId="0" xfId="0" applyFont="1" applyProtection="1"/>
    <xf numFmtId="0" fontId="0" fillId="0" borderId="13" xfId="0" applyBorder="1"/>
    <xf numFmtId="0" fontId="0" fillId="0" borderId="13" xfId="0" applyBorder="1" applyProtection="1"/>
    <xf numFmtId="0" fontId="6" fillId="0" borderId="2" xfId="0" applyFont="1" applyBorder="1" applyProtection="1"/>
    <xf numFmtId="10" fontId="7" fillId="0" borderId="0" xfId="0" applyNumberFormat="1" applyFont="1" applyProtection="1"/>
    <xf numFmtId="0" fontId="6" fillId="0" borderId="0" xfId="0" applyFont="1" applyBorder="1" applyProtection="1"/>
    <xf numFmtId="0" fontId="0" fillId="0" borderId="0" xfId="0" applyBorder="1"/>
    <xf numFmtId="0" fontId="0" fillId="0" borderId="0" xfId="0" applyBorder="1" applyProtection="1"/>
    <xf numFmtId="4" fontId="6" fillId="0" borderId="5" xfId="0" applyNumberFormat="1" applyFont="1" applyBorder="1" applyProtection="1"/>
    <xf numFmtId="4" fontId="7" fillId="0" borderId="0" xfId="0" applyNumberFormat="1" applyFont="1" applyProtection="1"/>
    <xf numFmtId="4" fontId="0" fillId="0" borderId="0" xfId="0" applyNumberFormat="1"/>
    <xf numFmtId="4" fontId="6" fillId="0" borderId="0" xfId="0" applyNumberFormat="1" applyFont="1" applyProtection="1"/>
    <xf numFmtId="4" fontId="0" fillId="0" borderId="0" xfId="0" applyNumberFormat="1" applyProtection="1"/>
    <xf numFmtId="0" fontId="8" fillId="0" borderId="0" xfId="0" applyFont="1"/>
    <xf numFmtId="0" fontId="12" fillId="0" borderId="6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3" fillId="0" borderId="2" xfId="0" applyFont="1" applyBorder="1"/>
    <xf numFmtId="4" fontId="3" fillId="0" borderId="5" xfId="0" applyNumberFormat="1" applyFont="1" applyBorder="1"/>
    <xf numFmtId="0" fontId="7" fillId="0" borderId="2" xfId="0" applyFont="1" applyBorder="1"/>
    <xf numFmtId="0" fontId="13" fillId="0" borderId="6" xfId="0" applyFont="1" applyBorder="1" applyAlignment="1" applyProtection="1"/>
    <xf numFmtId="0" fontId="14" fillId="0" borderId="2" xfId="0" applyFont="1" applyBorder="1" applyAlignment="1" applyProtection="1"/>
    <xf numFmtId="0" fontId="13" fillId="0" borderId="2" xfId="0" applyFont="1" applyBorder="1" applyAlignment="1" applyProtection="1"/>
    <xf numFmtId="0" fontId="13" fillId="0" borderId="13" xfId="0" applyFont="1" applyBorder="1" applyAlignment="1" applyProtection="1"/>
    <xf numFmtId="0" fontId="16" fillId="3" borderId="13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4" fontId="16" fillId="3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9" fontId="16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vertical="center"/>
    </xf>
    <xf numFmtId="0" fontId="16" fillId="3" borderId="5" xfId="0" applyFont="1" applyFill="1" applyBorder="1" applyAlignment="1">
      <alignment horizontal="left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vertical="center" wrapText="1"/>
    </xf>
    <xf numFmtId="4" fontId="17" fillId="0" borderId="1" xfId="0" applyNumberFormat="1" applyFont="1" applyBorder="1" applyAlignment="1"/>
    <xf numFmtId="9" fontId="17" fillId="0" borderId="1" xfId="0" applyNumberFormat="1" applyFont="1" applyBorder="1" applyAlignment="1">
      <alignment horizontal="center" vertical="center"/>
    </xf>
    <xf numFmtId="10" fontId="17" fillId="0" borderId="1" xfId="0" applyNumberFormat="1" applyFont="1" applyBorder="1" applyAlignment="1">
      <alignment horizontal="center" vertical="center"/>
    </xf>
    <xf numFmtId="4" fontId="16" fillId="4" borderId="1" xfId="0" applyNumberFormat="1" applyFont="1" applyFill="1" applyBorder="1" applyAlignment="1"/>
    <xf numFmtId="0" fontId="17" fillId="0" borderId="1" xfId="0" applyFont="1" applyBorder="1" applyAlignment="1" applyProtection="1">
      <alignment horizontal="center"/>
    </xf>
    <xf numFmtId="0" fontId="17" fillId="0" borderId="5" xfId="0" applyFont="1" applyBorder="1" applyAlignment="1" applyProtection="1"/>
    <xf numFmtId="10" fontId="17" fillId="0" borderId="1" xfId="0" applyNumberFormat="1" applyFont="1" applyBorder="1" applyAlignment="1" applyProtection="1"/>
    <xf numFmtId="4" fontId="17" fillId="0" borderId="1" xfId="0" applyNumberFormat="1" applyFont="1" applyBorder="1" applyAlignment="1" applyProtection="1"/>
    <xf numFmtId="10" fontId="16" fillId="4" borderId="1" xfId="0" applyNumberFormat="1" applyFont="1" applyFill="1" applyBorder="1" applyAlignment="1" applyProtection="1"/>
    <xf numFmtId="4" fontId="16" fillId="4" borderId="1" xfId="0" applyNumberFormat="1" applyFont="1" applyFill="1" applyBorder="1" applyAlignment="1" applyProtection="1"/>
    <xf numFmtId="4" fontId="16" fillId="4" borderId="1" xfId="0" applyNumberFormat="1" applyFont="1" applyFill="1" applyBorder="1" applyAlignment="1" applyProtection="1">
      <alignment horizontal="right" vertical="center"/>
    </xf>
    <xf numFmtId="0" fontId="17" fillId="0" borderId="1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wrapText="1"/>
    </xf>
    <xf numFmtId="10" fontId="17" fillId="0" borderId="1" xfId="0" applyNumberFormat="1" applyFont="1" applyBorder="1" applyAlignment="1" applyProtection="1">
      <alignment vertical="center"/>
    </xf>
    <xf numFmtId="4" fontId="17" fillId="0" borderId="1" xfId="0" applyNumberFormat="1" applyFont="1" applyBorder="1" applyAlignment="1" applyProtection="1">
      <alignment horizontal="right" vertical="center"/>
    </xf>
    <xf numFmtId="4" fontId="16" fillId="3" borderId="1" xfId="0" applyNumberFormat="1" applyFont="1" applyFill="1" applyBorder="1" applyAlignment="1" applyProtection="1">
      <alignment horizontal="center"/>
    </xf>
    <xf numFmtId="0" fontId="17" fillId="0" borderId="2" xfId="0" applyFont="1" applyBorder="1" applyAlignment="1" applyProtection="1"/>
    <xf numFmtId="4" fontId="17" fillId="0" borderId="5" xfId="0" applyNumberFormat="1" applyFont="1" applyBorder="1" applyAlignment="1" applyProtection="1"/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/>
    <xf numFmtId="0" fontId="17" fillId="0" borderId="14" xfId="0" applyFont="1" applyBorder="1" applyAlignment="1"/>
    <xf numFmtId="0" fontId="17" fillId="0" borderId="12" xfId="0" applyFont="1" applyBorder="1" applyAlignment="1"/>
    <xf numFmtId="4" fontId="17" fillId="0" borderId="5" xfId="0" applyNumberFormat="1" applyFont="1" applyBorder="1" applyAlignment="1"/>
    <xf numFmtId="0" fontId="16" fillId="3" borderId="1" xfId="0" applyFont="1" applyFill="1" applyBorder="1" applyAlignment="1" applyProtection="1"/>
    <xf numFmtId="0" fontId="16" fillId="3" borderId="2" xfId="0" applyFont="1" applyFill="1" applyBorder="1" applyAlignment="1" applyProtection="1"/>
    <xf numFmtId="4" fontId="16" fillId="3" borderId="5" xfId="0" applyNumberFormat="1" applyFont="1" applyFill="1" applyBorder="1" applyAlignment="1" applyProtection="1"/>
    <xf numFmtId="0" fontId="17" fillId="0" borderId="5" xfId="0" applyFont="1" applyBorder="1" applyAlignment="1">
      <alignment horizontal="left"/>
    </xf>
    <xf numFmtId="165" fontId="17" fillId="0" borderId="1" xfId="0" applyNumberFormat="1" applyFont="1" applyBorder="1" applyAlignment="1">
      <alignment horizontal="right"/>
    </xf>
    <xf numFmtId="4" fontId="17" fillId="0" borderId="1" xfId="0" applyNumberFormat="1" applyFont="1" applyBorder="1" applyAlignment="1">
      <alignment horizontal="right"/>
    </xf>
    <xf numFmtId="165" fontId="17" fillId="0" borderId="1" xfId="3" applyNumberFormat="1" applyFont="1" applyBorder="1" applyAlignment="1">
      <alignment horizontal="right"/>
    </xf>
    <xf numFmtId="0" fontId="16" fillId="3" borderId="1" xfId="0" applyFont="1" applyFill="1" applyBorder="1" applyAlignment="1" applyProtection="1">
      <alignment horizontal="center"/>
    </xf>
    <xf numFmtId="0" fontId="17" fillId="0" borderId="1" xfId="0" applyFont="1" applyBorder="1" applyAlignment="1" applyProtection="1"/>
    <xf numFmtId="4" fontId="16" fillId="4" borderId="5" xfId="0" applyNumberFormat="1" applyFont="1" applyFill="1" applyBorder="1" applyAlignment="1" applyProtection="1"/>
    <xf numFmtId="0" fontId="16" fillId="3" borderId="2" xfId="0" applyFont="1" applyFill="1" applyBorder="1" applyAlignment="1" applyProtection="1">
      <alignment wrapText="1"/>
    </xf>
    <xf numFmtId="4" fontId="16" fillId="3" borderId="5" xfId="0" applyNumberFormat="1" applyFont="1" applyFill="1" applyBorder="1" applyAlignment="1" applyProtection="1">
      <alignment horizontal="center" vertical="center"/>
    </xf>
    <xf numFmtId="10" fontId="17" fillId="0" borderId="5" xfId="0" applyNumberFormat="1" applyFont="1" applyBorder="1" applyAlignment="1" applyProtection="1"/>
    <xf numFmtId="4" fontId="16" fillId="4" borderId="1" xfId="0" applyNumberFormat="1" applyFont="1" applyFill="1" applyBorder="1" applyAlignment="1">
      <alignment horizontal="right"/>
    </xf>
    <xf numFmtId="0" fontId="16" fillId="3" borderId="5" xfId="0" applyFont="1" applyFill="1" applyBorder="1" applyAlignment="1" applyProtection="1">
      <alignment vertical="center" wrapText="1"/>
    </xf>
    <xf numFmtId="0" fontId="16" fillId="0" borderId="5" xfId="0" applyFont="1" applyBorder="1" applyAlignment="1" applyProtection="1"/>
    <xf numFmtId="166" fontId="16" fillId="0" borderId="1" xfId="0" applyNumberFormat="1" applyFont="1" applyBorder="1" applyAlignment="1" applyProtection="1"/>
    <xf numFmtId="165" fontId="17" fillId="0" borderId="1" xfId="0" applyNumberFormat="1" applyFont="1" applyBorder="1" applyAlignment="1" applyProtection="1"/>
    <xf numFmtId="0" fontId="17" fillId="0" borderId="14" xfId="0" applyFont="1" applyBorder="1" applyAlignment="1" applyProtection="1"/>
    <xf numFmtId="0" fontId="16" fillId="0" borderId="14" xfId="0" applyFont="1" applyBorder="1" applyAlignment="1" applyProtection="1"/>
    <xf numFmtId="10" fontId="16" fillId="0" borderId="12" xfId="0" applyNumberFormat="1" applyFont="1" applyBorder="1" applyAlignment="1" applyProtection="1"/>
    <xf numFmtId="4" fontId="16" fillId="0" borderId="5" xfId="0" applyNumberFormat="1" applyFont="1" applyBorder="1" applyAlignment="1" applyProtection="1"/>
    <xf numFmtId="0" fontId="17" fillId="3" borderId="1" xfId="0" applyFont="1" applyFill="1" applyBorder="1" applyAlignment="1" applyProtection="1">
      <alignment horizontal="center"/>
    </xf>
    <xf numFmtId="10" fontId="17" fillId="3" borderId="5" xfId="0" applyNumberFormat="1" applyFont="1" applyFill="1" applyBorder="1" applyAlignment="1" applyProtection="1"/>
    <xf numFmtId="4" fontId="16" fillId="3" borderId="5" xfId="0" applyNumberFormat="1" applyFont="1" applyFill="1" applyBorder="1" applyAlignment="1" applyProtection="1">
      <alignment horizontal="center"/>
    </xf>
    <xf numFmtId="4" fontId="17" fillId="0" borderId="5" xfId="1" applyNumberFormat="1" applyFont="1" applyBorder="1" applyAlignment="1" applyProtection="1"/>
    <xf numFmtId="4" fontId="16" fillId="0" borderId="1" xfId="0" applyNumberFormat="1" applyFont="1" applyFill="1" applyBorder="1" applyAlignment="1" applyProtection="1">
      <alignment vertical="center"/>
    </xf>
    <xf numFmtId="43" fontId="16" fillId="0" borderId="1" xfId="1" applyFont="1" applyBorder="1" applyAlignment="1" applyProtection="1">
      <alignment vertical="center"/>
    </xf>
    <xf numFmtId="0" fontId="17" fillId="0" borderId="0" xfId="0" applyFont="1"/>
    <xf numFmtId="0" fontId="16" fillId="3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67" fontId="17" fillId="0" borderId="1" xfId="2" applyNumberFormat="1" applyFont="1" applyBorder="1" applyAlignment="1">
      <alignment horizontal="center" vertical="center"/>
    </xf>
    <xf numFmtId="164" fontId="17" fillId="0" borderId="1" xfId="2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/>
    </xf>
    <xf numFmtId="167" fontId="17" fillId="0" borderId="1" xfId="2" applyNumberFormat="1" applyFont="1" applyFill="1" applyBorder="1" applyAlignment="1">
      <alignment horizontal="center" vertical="center"/>
    </xf>
    <xf numFmtId="164" fontId="16" fillId="4" borderId="1" xfId="2" applyFont="1" applyFill="1" applyBorder="1" applyAlignment="1">
      <alignment horizontal="right"/>
    </xf>
    <xf numFmtId="0" fontId="16" fillId="3" borderId="1" xfId="0" applyFont="1" applyFill="1" applyBorder="1"/>
    <xf numFmtId="0" fontId="17" fillId="0" borderId="1" xfId="0" applyFont="1" applyBorder="1" applyAlignment="1">
      <alignment vertical="center" wrapText="1"/>
    </xf>
    <xf numFmtId="167" fontId="17" fillId="0" borderId="1" xfId="0" applyNumberFormat="1" applyFont="1" applyBorder="1" applyAlignment="1">
      <alignment horizontal="center" vertical="center"/>
    </xf>
    <xf numFmtId="164" fontId="17" fillId="0" borderId="1" xfId="2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164" fontId="16" fillId="4" borderId="1" xfId="2" applyFont="1" applyFill="1" applyBorder="1" applyAlignment="1">
      <alignment horizontal="center" vertical="center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43" fontId="10" fillId="0" borderId="1" xfId="0" applyNumberFormat="1" applyFont="1" applyBorder="1" applyAlignment="1" applyProtection="1">
      <alignment vertical="center"/>
      <protection locked="0"/>
    </xf>
    <xf numFmtId="43" fontId="10" fillId="0" borderId="1" xfId="1" applyFont="1" applyBorder="1" applyAlignment="1" applyProtection="1">
      <alignment horizontal="left" vertical="center"/>
      <protection locked="0"/>
    </xf>
    <xf numFmtId="43" fontId="9" fillId="0" borderId="1" xfId="0" applyNumberFormat="1" applyFont="1" applyBorder="1" applyAlignment="1" applyProtection="1">
      <alignment vertical="center"/>
      <protection locked="0"/>
    </xf>
    <xf numFmtId="43" fontId="9" fillId="0" borderId="1" xfId="1" applyFont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43" fontId="9" fillId="2" borderId="0" xfId="1" applyFont="1" applyFill="1" applyBorder="1" applyAlignment="1" applyProtection="1">
      <alignment horizontal="left" vertical="center"/>
      <protection locked="0"/>
    </xf>
    <xf numFmtId="43" fontId="9" fillId="2" borderId="5" xfId="1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vertical="center"/>
      <protection locked="0"/>
    </xf>
    <xf numFmtId="43" fontId="9" fillId="2" borderId="2" xfId="1" applyFont="1" applyFill="1" applyBorder="1" applyAlignment="1" applyProtection="1">
      <alignment horizontal="left" vertical="center"/>
      <protection locked="0"/>
    </xf>
    <xf numFmtId="43" fontId="9" fillId="0" borderId="11" xfId="0" applyNumberFormat="1" applyFont="1" applyBorder="1" applyAlignment="1" applyProtection="1">
      <alignment vertical="center"/>
      <protection locked="0"/>
    </xf>
    <xf numFmtId="43" fontId="9" fillId="0" borderId="11" xfId="1" applyFont="1" applyBorder="1" applyAlignment="1" applyProtection="1">
      <alignment horizontal="left" vertical="center"/>
      <protection locked="0"/>
    </xf>
    <xf numFmtId="43" fontId="9" fillId="2" borderId="8" xfId="1" applyFont="1" applyFill="1" applyBorder="1" applyAlignment="1" applyProtection="1">
      <alignment horizontal="left" vertical="center"/>
      <protection locked="0"/>
    </xf>
    <xf numFmtId="43" fontId="9" fillId="2" borderId="12" xfId="1" applyFont="1" applyFill="1" applyBorder="1" applyAlignment="1" applyProtection="1">
      <alignment horizontal="left" vertical="center"/>
      <protection locked="0"/>
    </xf>
    <xf numFmtId="43" fontId="9" fillId="0" borderId="10" xfId="0" applyNumberFormat="1" applyFont="1" applyBorder="1" applyAlignment="1" applyProtection="1">
      <alignment vertical="center"/>
      <protection locked="0"/>
    </xf>
    <xf numFmtId="43" fontId="9" fillId="0" borderId="10" xfId="1" applyFont="1" applyBorder="1" applyAlignment="1" applyProtection="1">
      <alignment horizontal="left" vertical="center"/>
      <protection locked="0"/>
    </xf>
    <xf numFmtId="43" fontId="10" fillId="0" borderId="11" xfId="0" applyNumberFormat="1" applyFont="1" applyBorder="1" applyAlignment="1" applyProtection="1">
      <alignment vertical="center"/>
      <protection locked="0"/>
    </xf>
    <xf numFmtId="43" fontId="2" fillId="2" borderId="1" xfId="0" applyNumberFormat="1" applyFont="1" applyFill="1" applyBorder="1" applyAlignment="1" applyProtection="1">
      <alignment vertical="center"/>
      <protection locked="0"/>
    </xf>
    <xf numFmtId="43" fontId="2" fillId="2" borderId="1" xfId="1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3" fillId="0" borderId="6" xfId="0" applyFont="1" applyBorder="1" applyAlignment="1" applyProtection="1">
      <alignment horizontal="left" wrapText="1"/>
    </xf>
    <xf numFmtId="0" fontId="13" fillId="0" borderId="2" xfId="0" applyFont="1" applyBorder="1" applyAlignment="1" applyProtection="1">
      <alignment horizontal="left" wrapText="1"/>
    </xf>
    <xf numFmtId="0" fontId="11" fillId="3" borderId="6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6" fillId="0" borderId="1" xfId="0" applyFont="1" applyBorder="1" applyAlignment="1" applyProtection="1">
      <alignment horizontal="right" vertical="center"/>
    </xf>
    <xf numFmtId="0" fontId="16" fillId="4" borderId="6" xfId="0" applyFont="1" applyFill="1" applyBorder="1" applyAlignment="1" applyProtection="1">
      <alignment horizontal="right"/>
    </xf>
    <xf numFmtId="0" fontId="16" fillId="4" borderId="2" xfId="0" applyFont="1" applyFill="1" applyBorder="1" applyAlignment="1" applyProtection="1">
      <alignment horizontal="right"/>
    </xf>
    <xf numFmtId="0" fontId="16" fillId="4" borderId="5" xfId="0" applyFont="1" applyFill="1" applyBorder="1" applyAlignment="1" applyProtection="1">
      <alignment horizontal="right"/>
    </xf>
    <xf numFmtId="0" fontId="16" fillId="0" borderId="1" xfId="0" applyFont="1" applyFill="1" applyBorder="1" applyAlignment="1" applyProtection="1">
      <alignment horizontal="right" vertical="center"/>
    </xf>
    <xf numFmtId="0" fontId="16" fillId="3" borderId="6" xfId="0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5" xfId="0" applyFont="1" applyFill="1" applyBorder="1" applyAlignment="1" applyProtection="1">
      <alignment horizontal="center" vertical="center"/>
    </xf>
    <xf numFmtId="10" fontId="16" fillId="4" borderId="1" xfId="0" applyNumberFormat="1" applyFont="1" applyFill="1" applyBorder="1" applyAlignment="1" applyProtection="1">
      <alignment horizontal="right" vertical="center"/>
    </xf>
    <xf numFmtId="0" fontId="16" fillId="4" borderId="14" xfId="0" applyFont="1" applyFill="1" applyBorder="1" applyAlignment="1" applyProtection="1">
      <alignment horizontal="right"/>
    </xf>
    <xf numFmtId="0" fontId="16" fillId="4" borderId="12" xfId="0" applyFont="1" applyFill="1" applyBorder="1" applyAlignment="1" applyProtection="1">
      <alignment horizontal="right"/>
    </xf>
    <xf numFmtId="0" fontId="16" fillId="3" borderId="6" xfId="0" applyFont="1" applyFill="1" applyBorder="1" applyAlignment="1" applyProtection="1">
      <alignment horizontal="center"/>
    </xf>
    <xf numFmtId="0" fontId="16" fillId="3" borderId="3" xfId="0" applyFont="1" applyFill="1" applyBorder="1" applyAlignment="1" applyProtection="1">
      <alignment horizontal="center"/>
    </xf>
    <xf numFmtId="0" fontId="16" fillId="3" borderId="5" xfId="0" applyFont="1" applyFill="1" applyBorder="1" applyAlignment="1" applyProtection="1">
      <alignment horizontal="center"/>
    </xf>
    <xf numFmtId="0" fontId="17" fillId="0" borderId="2" xfId="0" applyFont="1" applyBorder="1" applyAlignment="1" applyProtection="1">
      <alignment horizontal="left"/>
    </xf>
    <xf numFmtId="0" fontId="17" fillId="0" borderId="5" xfId="0" applyFont="1" applyBorder="1" applyAlignment="1" applyProtection="1">
      <alignment horizontal="left"/>
    </xf>
    <xf numFmtId="0" fontId="16" fillId="3" borderId="6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16" fillId="3" borderId="8" xfId="0" applyFont="1" applyFill="1" applyBorder="1" applyAlignment="1" applyProtection="1">
      <alignment horizontal="left" wrapText="1"/>
    </xf>
    <xf numFmtId="0" fontId="16" fillId="4" borderId="1" xfId="0" applyFont="1" applyFill="1" applyBorder="1" applyAlignment="1">
      <alignment horizontal="right"/>
    </xf>
    <xf numFmtId="0" fontId="16" fillId="4" borderId="11" xfId="0" applyFont="1" applyFill="1" applyBorder="1" applyAlignment="1">
      <alignment horizontal="right"/>
    </xf>
    <xf numFmtId="0" fontId="16" fillId="3" borderId="2" xfId="0" applyFont="1" applyFill="1" applyBorder="1" applyAlignment="1" applyProtection="1">
      <alignment horizontal="center"/>
    </xf>
    <xf numFmtId="0" fontId="16" fillId="3" borderId="6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 applyProtection="1">
      <alignment horizontal="right"/>
    </xf>
    <xf numFmtId="0" fontId="16" fillId="3" borderId="3" xfId="0" applyFont="1" applyFill="1" applyBorder="1" applyAlignment="1">
      <alignment horizontal="left" vertical="center" wrapText="1"/>
    </xf>
    <xf numFmtId="0" fontId="13" fillId="0" borderId="5" xfId="0" applyFont="1" applyBorder="1" applyAlignment="1" applyProtection="1">
      <alignment horizontal="left" wrapText="1"/>
    </xf>
    <xf numFmtId="0" fontId="16" fillId="3" borderId="6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right"/>
    </xf>
    <xf numFmtId="0" fontId="16" fillId="4" borderId="2" xfId="0" applyFont="1" applyFill="1" applyBorder="1" applyAlignment="1">
      <alignment horizontal="right"/>
    </xf>
    <xf numFmtId="0" fontId="16" fillId="3" borderId="6" xfId="0" applyFont="1" applyFill="1" applyBorder="1" applyAlignment="1" applyProtection="1">
      <alignment horizontal="left" vertical="center" wrapText="1"/>
    </xf>
    <xf numFmtId="0" fontId="16" fillId="3" borderId="5" xfId="0" applyFont="1" applyFill="1" applyBorder="1" applyAlignment="1" applyProtection="1">
      <alignment horizontal="left" vertical="center" wrapText="1"/>
    </xf>
    <xf numFmtId="0" fontId="16" fillId="0" borderId="0" xfId="0" applyFont="1" applyFill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left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center" vertical="center"/>
    </xf>
    <xf numFmtId="43" fontId="10" fillId="0" borderId="1" xfId="0" applyNumberFormat="1" applyFont="1" applyBorder="1" applyAlignment="1" applyProtection="1">
      <alignment vertical="center"/>
    </xf>
    <xf numFmtId="43" fontId="10" fillId="0" borderId="1" xfId="1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right" vertical="center"/>
    </xf>
    <xf numFmtId="43" fontId="9" fillId="0" borderId="5" xfId="0" applyNumberFormat="1" applyFont="1" applyBorder="1" applyAlignment="1" applyProtection="1">
      <alignment vertical="center"/>
    </xf>
    <xf numFmtId="43" fontId="9" fillId="0" borderId="1" xfId="0" applyNumberFormat="1" applyFont="1" applyBorder="1" applyAlignment="1" applyProtection="1">
      <alignment vertical="center"/>
    </xf>
    <xf numFmtId="43" fontId="9" fillId="0" borderId="1" xfId="1" applyFont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vertical="center"/>
    </xf>
    <xf numFmtId="43" fontId="9" fillId="2" borderId="0" xfId="1" applyFont="1" applyFill="1" applyBorder="1" applyAlignment="1" applyProtection="1">
      <alignment horizontal="left" vertical="center"/>
    </xf>
    <xf numFmtId="43" fontId="9" fillId="2" borderId="5" xfId="1" applyFont="1" applyFill="1" applyBorder="1" applyAlignment="1" applyProtection="1">
      <alignment horizontal="left" vertical="center"/>
    </xf>
    <xf numFmtId="0" fontId="9" fillId="2" borderId="6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43" fontId="9" fillId="2" borderId="2" xfId="1" applyFont="1" applyFill="1" applyBorder="1" applyAlignment="1" applyProtection="1">
      <alignment horizontal="left" vertical="center"/>
    </xf>
    <xf numFmtId="43" fontId="9" fillId="0" borderId="11" xfId="0" applyNumberFormat="1" applyFont="1" applyBorder="1" applyAlignment="1" applyProtection="1">
      <alignment vertical="center"/>
    </xf>
    <xf numFmtId="43" fontId="9" fillId="0" borderId="11" xfId="1" applyFont="1" applyBorder="1" applyAlignment="1" applyProtection="1">
      <alignment horizontal="left" vertical="center"/>
    </xf>
    <xf numFmtId="43" fontId="9" fillId="2" borderId="8" xfId="1" applyFont="1" applyFill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43" fontId="9" fillId="2" borderId="12" xfId="1" applyFont="1" applyFill="1" applyBorder="1" applyAlignment="1" applyProtection="1">
      <alignment horizontal="left" vertical="center"/>
    </xf>
    <xf numFmtId="0" fontId="9" fillId="0" borderId="7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right" vertical="center"/>
    </xf>
    <xf numFmtId="43" fontId="9" fillId="0" borderId="10" xfId="0" applyNumberFormat="1" applyFont="1" applyBorder="1" applyAlignment="1" applyProtection="1">
      <alignment vertical="center"/>
    </xf>
    <xf numFmtId="43" fontId="9" fillId="0" borderId="10" xfId="1" applyFont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left" vertical="center" wrapText="1"/>
    </xf>
    <xf numFmtId="0" fontId="10" fillId="0" borderId="11" xfId="0" applyFont="1" applyBorder="1" applyAlignment="1" applyProtection="1">
      <alignment horizontal="center" vertical="center"/>
    </xf>
    <xf numFmtId="43" fontId="10" fillId="0" borderId="11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10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left" vertical="center" wrapText="1"/>
    </xf>
    <xf numFmtId="0" fontId="10" fillId="0" borderId="10" xfId="0" applyFont="1" applyBorder="1" applyAlignment="1" applyProtection="1">
      <alignment horizontal="center" vertical="center"/>
    </xf>
    <xf numFmtId="43" fontId="9" fillId="0" borderId="9" xfId="0" applyNumberFormat="1" applyFont="1" applyBorder="1" applyAlignment="1" applyProtection="1">
      <alignment vertical="center"/>
    </xf>
    <xf numFmtId="0" fontId="9" fillId="2" borderId="6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horizontal="right" vertical="center"/>
    </xf>
    <xf numFmtId="43" fontId="2" fillId="2" borderId="1" xfId="0" applyNumberFormat="1" applyFont="1" applyFill="1" applyBorder="1" applyAlignment="1" applyProtection="1">
      <alignment vertical="center"/>
    </xf>
    <xf numFmtId="43" fontId="2" fillId="2" borderId="1" xfId="1" applyFont="1" applyFill="1" applyBorder="1" applyAlignment="1" applyProtection="1">
      <alignment horizontal="left" vertical="center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13" fillId="0" borderId="6" xfId="0" applyFont="1" applyBorder="1" applyAlignment="1" applyProtection="1">
      <protection locked="0"/>
    </xf>
    <xf numFmtId="0" fontId="14" fillId="0" borderId="2" xfId="0" applyFont="1" applyBorder="1" applyAlignment="1" applyProtection="1">
      <protection locked="0"/>
    </xf>
    <xf numFmtId="0" fontId="6" fillId="0" borderId="2" xfId="0" applyFont="1" applyBorder="1" applyProtection="1">
      <protection locked="0"/>
    </xf>
    <xf numFmtId="4" fontId="6" fillId="0" borderId="2" xfId="0" applyNumberFormat="1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13" fillId="0" borderId="2" xfId="0" applyFont="1" applyBorder="1" applyAlignment="1" applyProtection="1">
      <protection locked="0"/>
    </xf>
    <xf numFmtId="0" fontId="13" fillId="0" borderId="6" xfId="0" applyFont="1" applyBorder="1" applyAlignment="1" applyProtection="1">
      <alignment horizontal="left" wrapText="1"/>
      <protection locked="0"/>
    </xf>
    <xf numFmtId="0" fontId="13" fillId="0" borderId="2" xfId="0" applyFont="1" applyBorder="1" applyAlignment="1" applyProtection="1">
      <alignment horizontal="left" wrapText="1"/>
      <protection locked="0"/>
    </xf>
    <xf numFmtId="0" fontId="7" fillId="0" borderId="5" xfId="0" applyFont="1" applyBorder="1" applyProtection="1">
      <protection locked="0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left" vertical="center"/>
    </xf>
    <xf numFmtId="0" fontId="5" fillId="5" borderId="2" xfId="0" applyFont="1" applyFill="1" applyBorder="1" applyAlignment="1" applyProtection="1">
      <alignment horizontal="left" vertical="center"/>
    </xf>
    <xf numFmtId="0" fontId="5" fillId="5" borderId="5" xfId="0" applyFont="1" applyFill="1" applyBorder="1" applyAlignment="1" applyProtection="1">
      <alignment horizontal="left" vertical="center"/>
    </xf>
    <xf numFmtId="43" fontId="10" fillId="0" borderId="11" xfId="1" applyFont="1" applyBorder="1" applyAlignment="1" applyProtection="1">
      <alignment horizontal="left" vertical="center"/>
      <protection locked="0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I108"/>
  <sheetViews>
    <sheetView workbookViewId="0">
      <selection activeCell="L6" sqref="L6"/>
    </sheetView>
  </sheetViews>
  <sheetFormatPr defaultRowHeight="15" x14ac:dyDescent="0.25"/>
  <cols>
    <col min="1" max="1" width="9.42578125" style="11" customWidth="1"/>
    <col min="2" max="2" width="62.85546875" style="3" customWidth="1"/>
    <col min="3" max="3" width="13.5703125" style="3" customWidth="1"/>
    <col min="4" max="4" width="14.5703125" style="3" customWidth="1"/>
    <col min="5" max="5" width="16.5703125" style="3" customWidth="1"/>
    <col min="6" max="6" width="19" style="3" customWidth="1"/>
    <col min="7" max="7" width="5.7109375" style="3" customWidth="1"/>
    <col min="8" max="997" width="9.140625" style="3"/>
  </cols>
  <sheetData>
    <row r="1" spans="1:997" ht="20.25" x14ac:dyDescent="0.25">
      <c r="A1" s="129" t="s">
        <v>115</v>
      </c>
      <c r="B1" s="130"/>
      <c r="C1" s="130"/>
      <c r="D1" s="130"/>
      <c r="E1" s="131"/>
      <c r="F1" s="13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</row>
    <row r="2" spans="1:997" ht="30.75" customHeight="1" x14ac:dyDescent="0.25">
      <c r="A2" s="133" t="s">
        <v>116</v>
      </c>
      <c r="B2" s="133"/>
      <c r="C2" s="133"/>
      <c r="D2" s="133"/>
      <c r="E2" s="133"/>
      <c r="F2" s="13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</row>
    <row r="3" spans="1:997" s="2" customFormat="1" ht="43.5" customHeight="1" x14ac:dyDescent="0.25">
      <c r="A3" s="4">
        <v>1</v>
      </c>
      <c r="B3" s="128" t="s">
        <v>117</v>
      </c>
      <c r="C3" s="128"/>
      <c r="D3" s="128"/>
      <c r="E3" s="128"/>
      <c r="F3" s="128"/>
      <c r="ALI3" s="5"/>
    </row>
    <row r="4" spans="1:997" ht="18.75" customHeight="1" x14ac:dyDescent="0.25">
      <c r="A4" s="4">
        <v>2</v>
      </c>
      <c r="B4" s="128" t="s">
        <v>118</v>
      </c>
      <c r="C4" s="128"/>
      <c r="D4" s="128"/>
      <c r="E4" s="128"/>
      <c r="F4" s="128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</row>
    <row r="5" spans="1:997" ht="38.25" customHeight="1" x14ac:dyDescent="0.25">
      <c r="A5" s="4">
        <v>3</v>
      </c>
      <c r="B5" s="128" t="s">
        <v>119</v>
      </c>
      <c r="C5" s="128"/>
      <c r="D5" s="128"/>
      <c r="E5" s="128"/>
      <c r="F5" s="128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</row>
    <row r="6" spans="1:997" ht="51.75" customHeight="1" x14ac:dyDescent="0.25">
      <c r="A6" s="6">
        <v>4</v>
      </c>
      <c r="B6" s="128" t="s">
        <v>120</v>
      </c>
      <c r="C6" s="128"/>
      <c r="D6" s="128"/>
      <c r="E6" s="128"/>
      <c r="F6" s="128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</row>
    <row r="7" spans="1:997" ht="74.25" customHeight="1" x14ac:dyDescent="0.25">
      <c r="A7" s="6">
        <v>5</v>
      </c>
      <c r="B7" s="128" t="s">
        <v>121</v>
      </c>
      <c r="C7" s="128"/>
      <c r="D7" s="128"/>
      <c r="E7" s="128"/>
      <c r="F7" s="128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</row>
    <row r="8" spans="1:997" ht="37.5" customHeight="1" x14ac:dyDescent="0.25">
      <c r="A8" s="6">
        <v>6</v>
      </c>
      <c r="B8" s="128" t="s">
        <v>122</v>
      </c>
      <c r="C8" s="128"/>
      <c r="D8" s="128"/>
      <c r="E8" s="128"/>
      <c r="F8" s="12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</row>
    <row r="9" spans="1:997" s="3" customFormat="1" ht="30.75" customHeight="1" x14ac:dyDescent="0.25">
      <c r="A9" s="6">
        <v>7</v>
      </c>
      <c r="B9" s="128" t="s">
        <v>245</v>
      </c>
      <c r="C9" s="128"/>
      <c r="D9" s="128"/>
      <c r="E9" s="128"/>
      <c r="F9" s="128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</row>
    <row r="10" spans="1:997" s="3" customFormat="1" ht="15.75" x14ac:dyDescent="0.25">
      <c r="A10" s="244">
        <v>8</v>
      </c>
      <c r="B10" s="245" t="s">
        <v>271</v>
      </c>
      <c r="C10" s="246"/>
      <c r="D10" s="246"/>
      <c r="E10" s="246"/>
      <c r="F10" s="247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</row>
    <row r="11" spans="1:997" s="3" customFormat="1" x14ac:dyDescent="0.25">
      <c r="A11" s="7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</row>
    <row r="12" spans="1:997" s="3" customFormat="1" x14ac:dyDescent="0.25">
      <c r="A12" s="7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</row>
    <row r="13" spans="1:997" s="3" customFormat="1" x14ac:dyDescent="0.25">
      <c r="A13" s="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</row>
    <row r="14" spans="1:997" s="8" customFormat="1" ht="12" x14ac:dyDescent="0.2">
      <c r="A14" s="7"/>
    </row>
    <row r="15" spans="1:997" s="8" customFormat="1" ht="12" x14ac:dyDescent="0.2">
      <c r="A15" s="7"/>
    </row>
    <row r="16" spans="1:997" s="8" customFormat="1" ht="12" x14ac:dyDescent="0.2">
      <c r="A16" s="7"/>
    </row>
    <row r="17" spans="1:996" s="8" customFormat="1" ht="12" x14ac:dyDescent="0.2">
      <c r="A17" s="7"/>
    </row>
    <row r="18" spans="1:996" s="8" customFormat="1" ht="12" x14ac:dyDescent="0.2">
      <c r="A18" s="7"/>
    </row>
    <row r="19" spans="1:996" s="8" customFormat="1" ht="12" x14ac:dyDescent="0.2">
      <c r="A19" s="7"/>
    </row>
    <row r="20" spans="1:996" s="8" customFormat="1" ht="12" x14ac:dyDescent="0.2">
      <c r="A20" s="7"/>
    </row>
    <row r="21" spans="1:996" s="8" customFormat="1" ht="12" x14ac:dyDescent="0.2">
      <c r="A21" s="7"/>
    </row>
    <row r="22" spans="1:996" s="8" customFormat="1" ht="12" x14ac:dyDescent="0.2">
      <c r="A22" s="7"/>
    </row>
    <row r="23" spans="1:996" s="8" customFormat="1" ht="12" x14ac:dyDescent="0.2">
      <c r="A23" s="7"/>
    </row>
    <row r="24" spans="1:996" s="8" customFormat="1" ht="12" x14ac:dyDescent="0.2">
      <c r="A24" s="7"/>
    </row>
    <row r="25" spans="1:996" s="3" customFormat="1" x14ac:dyDescent="0.25">
      <c r="A25" s="7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</row>
    <row r="26" spans="1:996" s="3" customFormat="1" x14ac:dyDescent="0.25">
      <c r="A26" s="7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</row>
    <row r="27" spans="1:996" s="3" customFormat="1" x14ac:dyDescent="0.25">
      <c r="A27" s="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</row>
    <row r="28" spans="1:996" s="3" customFormat="1" x14ac:dyDescent="0.25">
      <c r="A28" s="7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</row>
    <row r="29" spans="1:996" s="3" customFormat="1" x14ac:dyDescent="0.25">
      <c r="A29" s="7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</row>
    <row r="30" spans="1:996" s="3" customFormat="1" x14ac:dyDescent="0.25">
      <c r="A30" s="7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</row>
    <row r="31" spans="1:996" s="3" customFormat="1" x14ac:dyDescent="0.25">
      <c r="A31" s="7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</row>
    <row r="32" spans="1:996" s="9" customFormat="1" ht="12" x14ac:dyDescent="0.2">
      <c r="A32" s="7"/>
    </row>
    <row r="33" spans="1:996" s="9" customFormat="1" ht="12" x14ac:dyDescent="0.2">
      <c r="A33" s="7"/>
    </row>
    <row r="34" spans="1:996" s="9" customFormat="1" ht="12" x14ac:dyDescent="0.2">
      <c r="A34" s="7"/>
    </row>
    <row r="35" spans="1:996" s="8" customFormat="1" ht="12" x14ac:dyDescent="0.2">
      <c r="A35" s="7"/>
    </row>
    <row r="36" spans="1:996" s="8" customFormat="1" ht="12" x14ac:dyDescent="0.2">
      <c r="A36" s="7"/>
    </row>
    <row r="37" spans="1:996" s="8" customFormat="1" ht="12" x14ac:dyDescent="0.2">
      <c r="A37" s="7"/>
    </row>
    <row r="38" spans="1:996" s="8" customFormat="1" ht="12" x14ac:dyDescent="0.2">
      <c r="A38" s="7"/>
    </row>
    <row r="39" spans="1:996" s="8" customFormat="1" ht="12" x14ac:dyDescent="0.2">
      <c r="A39" s="7"/>
    </row>
    <row r="40" spans="1:996" s="3" customFormat="1" ht="15.75" customHeight="1" x14ac:dyDescent="0.25">
      <c r="A40" s="1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</row>
    <row r="41" spans="1:996" s="3" customFormat="1" x14ac:dyDescent="0.25">
      <c r="A41" s="7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</row>
    <row r="42" spans="1:996" s="3" customFormat="1" x14ac:dyDescent="0.25">
      <c r="A42" s="7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</row>
    <row r="43" spans="1:996" s="3" customFormat="1" x14ac:dyDescent="0.25">
      <c r="A43" s="7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</row>
    <row r="44" spans="1:996" s="3" customFormat="1" x14ac:dyDescent="0.25">
      <c r="A44" s="7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</row>
    <row r="45" spans="1:996" s="9" customFormat="1" ht="12" x14ac:dyDescent="0.2">
      <c r="A45" s="7"/>
    </row>
    <row r="46" spans="1:996" s="9" customFormat="1" ht="12" x14ac:dyDescent="0.2">
      <c r="A46" s="7"/>
    </row>
    <row r="47" spans="1:996" s="8" customFormat="1" ht="12" x14ac:dyDescent="0.2">
      <c r="A47" s="7"/>
    </row>
    <row r="48" spans="1:996" s="8" customFormat="1" ht="12" x14ac:dyDescent="0.2">
      <c r="A48" s="7"/>
    </row>
    <row r="49" spans="1:996" s="8" customFormat="1" ht="12" x14ac:dyDescent="0.2">
      <c r="A49" s="7"/>
    </row>
    <row r="50" spans="1:996" s="8" customFormat="1" ht="12" x14ac:dyDescent="0.2">
      <c r="A50" s="7"/>
    </row>
    <row r="51" spans="1:996" s="3" customFormat="1" x14ac:dyDescent="0.25">
      <c r="A51" s="7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</row>
    <row r="52" spans="1:996" s="3" customFormat="1" ht="15" customHeight="1" x14ac:dyDescent="0.25">
      <c r="A52" s="7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</row>
    <row r="53" spans="1:996" s="3" customFormat="1" x14ac:dyDescent="0.25">
      <c r="A53" s="7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</row>
    <row r="54" spans="1:996" s="3" customFormat="1" x14ac:dyDescent="0.25">
      <c r="A54" s="7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</row>
    <row r="55" spans="1:996" s="3" customFormat="1" ht="15" customHeight="1" x14ac:dyDescent="0.25">
      <c r="A55" s="7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</row>
    <row r="56" spans="1:996" s="3" customFormat="1" x14ac:dyDescent="0.25">
      <c r="A56" s="7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</row>
    <row r="57" spans="1:996" s="9" customFormat="1" ht="12" x14ac:dyDescent="0.2">
      <c r="A57" s="7"/>
    </row>
    <row r="58" spans="1:996" s="9" customFormat="1" ht="12" x14ac:dyDescent="0.2">
      <c r="A58" s="7"/>
    </row>
    <row r="59" spans="1:996" s="8" customFormat="1" ht="12" x14ac:dyDescent="0.2">
      <c r="A59" s="7"/>
    </row>
    <row r="60" spans="1:996" s="8" customFormat="1" ht="12" x14ac:dyDescent="0.2">
      <c r="A60" s="7"/>
    </row>
    <row r="61" spans="1:996" s="8" customFormat="1" ht="12" x14ac:dyDescent="0.2">
      <c r="A61" s="7"/>
    </row>
    <row r="62" spans="1:996" s="8" customFormat="1" ht="12" x14ac:dyDescent="0.2">
      <c r="A62" s="7"/>
    </row>
    <row r="63" spans="1:996" s="3" customFormat="1" x14ac:dyDescent="0.25">
      <c r="A63" s="7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</row>
    <row r="64" spans="1:996" s="9" customFormat="1" ht="12" x14ac:dyDescent="0.2">
      <c r="A64" s="7"/>
    </row>
    <row r="65" spans="1:996" s="3" customFormat="1" ht="15" customHeight="1" x14ac:dyDescent="0.25">
      <c r="A65" s="7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</row>
    <row r="66" spans="1:996" s="3" customFormat="1" x14ac:dyDescent="0.25">
      <c r="A66" s="7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</row>
    <row r="67" spans="1:996" s="3" customFormat="1" ht="15" customHeight="1" x14ac:dyDescent="0.25">
      <c r="A67" s="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</row>
    <row r="68" spans="1:996" s="8" customFormat="1" ht="15" customHeight="1" x14ac:dyDescent="0.2">
      <c r="A68" s="7"/>
    </row>
    <row r="69" spans="1:996" s="8" customFormat="1" ht="12" x14ac:dyDescent="0.2">
      <c r="A69" s="7"/>
    </row>
    <row r="70" spans="1:996" s="9" customFormat="1" ht="12" x14ac:dyDescent="0.2">
      <c r="A70" s="7"/>
    </row>
    <row r="71" spans="1:996" s="9" customFormat="1" x14ac:dyDescent="0.25">
      <c r="A71" s="10"/>
    </row>
    <row r="72" spans="1:996" s="9" customFormat="1" ht="15" customHeight="1" x14ac:dyDescent="0.25">
      <c r="A72" s="10"/>
    </row>
    <row r="73" spans="1:996" s="9" customFormat="1" ht="15" customHeight="1" x14ac:dyDescent="0.25">
      <c r="A73" s="10"/>
    </row>
    <row r="74" spans="1:996" s="9" customFormat="1" x14ac:dyDescent="0.25">
      <c r="A74" s="10"/>
    </row>
    <row r="75" spans="1:996" s="9" customFormat="1" ht="15" customHeight="1" x14ac:dyDescent="0.25">
      <c r="A75" s="10"/>
    </row>
    <row r="76" spans="1:996" s="9" customFormat="1" x14ac:dyDescent="0.25">
      <c r="A76" s="10"/>
    </row>
    <row r="77" spans="1:996" s="9" customFormat="1" ht="12" x14ac:dyDescent="0.2">
      <c r="A77" s="7"/>
    </row>
    <row r="78" spans="1:996" s="9" customFormat="1" ht="15" customHeight="1" x14ac:dyDescent="0.25">
      <c r="A78" s="10"/>
    </row>
    <row r="79" spans="1:996" s="9" customFormat="1" x14ac:dyDescent="0.25">
      <c r="A79" s="10"/>
    </row>
    <row r="80" spans="1:996" s="9" customFormat="1" ht="15" customHeight="1" x14ac:dyDescent="0.25">
      <c r="A80" s="10"/>
    </row>
    <row r="81" spans="1:1" s="9" customFormat="1" ht="15" customHeight="1" x14ac:dyDescent="0.25">
      <c r="A81" s="10"/>
    </row>
    <row r="82" spans="1:1" s="9" customFormat="1" x14ac:dyDescent="0.25">
      <c r="A82" s="10"/>
    </row>
    <row r="83" spans="1:1" s="9" customFormat="1" ht="15" customHeight="1" x14ac:dyDescent="0.25">
      <c r="A83" s="10"/>
    </row>
    <row r="84" spans="1:1" s="9" customFormat="1" x14ac:dyDescent="0.25">
      <c r="A84" s="10"/>
    </row>
    <row r="85" spans="1:1" s="9" customFormat="1" x14ac:dyDescent="0.25">
      <c r="A85" s="10"/>
    </row>
    <row r="86" spans="1:1" s="9" customFormat="1" x14ac:dyDescent="0.25">
      <c r="A86" s="10"/>
    </row>
    <row r="87" spans="1:1" s="9" customFormat="1" ht="12" x14ac:dyDescent="0.2">
      <c r="A87" s="7"/>
    </row>
    <row r="88" spans="1:1" s="9" customFormat="1" ht="15" customHeight="1" x14ac:dyDescent="0.25">
      <c r="A88" s="10"/>
    </row>
    <row r="89" spans="1:1" s="9" customFormat="1" x14ac:dyDescent="0.25">
      <c r="A89" s="10"/>
    </row>
    <row r="90" spans="1:1" s="9" customFormat="1" ht="15" customHeight="1" x14ac:dyDescent="0.25">
      <c r="A90" s="10"/>
    </row>
    <row r="91" spans="1:1" s="9" customFormat="1" ht="15" customHeight="1" x14ac:dyDescent="0.25">
      <c r="A91" s="10"/>
    </row>
    <row r="92" spans="1:1" s="9" customFormat="1" x14ac:dyDescent="0.25">
      <c r="A92" s="10"/>
    </row>
    <row r="93" spans="1:1" s="9" customFormat="1" x14ac:dyDescent="0.25">
      <c r="A93" s="10"/>
    </row>
    <row r="94" spans="1:1" s="9" customFormat="1" x14ac:dyDescent="0.25">
      <c r="A94" s="10"/>
    </row>
    <row r="95" spans="1:1" s="9" customFormat="1" x14ac:dyDescent="0.25">
      <c r="A95" s="10"/>
    </row>
    <row r="96" spans="1:1" s="3" customFormat="1" x14ac:dyDescent="0.25">
      <c r="A96" s="7"/>
    </row>
    <row r="97" spans="1:1" s="3" customFormat="1" x14ac:dyDescent="0.25">
      <c r="A97" s="7"/>
    </row>
    <row r="98" spans="1:1" s="3" customFormat="1" ht="15" customHeight="1" x14ac:dyDescent="0.25">
      <c r="A98" s="7"/>
    </row>
    <row r="99" spans="1:1" s="3" customFormat="1" x14ac:dyDescent="0.25">
      <c r="A99" s="7"/>
    </row>
    <row r="100" spans="1:1" s="3" customFormat="1" x14ac:dyDescent="0.25">
      <c r="A100" s="7"/>
    </row>
    <row r="101" spans="1:1" s="3" customFormat="1" ht="15" customHeight="1" x14ac:dyDescent="0.25">
      <c r="A101" s="7"/>
    </row>
    <row r="102" spans="1:1" s="3" customFormat="1" x14ac:dyDescent="0.25">
      <c r="A102" s="7"/>
    </row>
    <row r="103" spans="1:1" s="3" customFormat="1" x14ac:dyDescent="0.25">
      <c r="A103" s="7"/>
    </row>
    <row r="104" spans="1:1" s="3" customFormat="1" x14ac:dyDescent="0.25">
      <c r="A104" s="7"/>
    </row>
    <row r="105" spans="1:1" s="3" customFormat="1" x14ac:dyDescent="0.25">
      <c r="A105" s="7"/>
    </row>
    <row r="106" spans="1:1" s="3" customFormat="1" x14ac:dyDescent="0.25">
      <c r="A106" s="7"/>
    </row>
    <row r="107" spans="1:1" s="3" customFormat="1" x14ac:dyDescent="0.25">
      <c r="A107" s="7"/>
    </row>
    <row r="108" spans="1:1" s="3" customFormat="1" x14ac:dyDescent="0.25">
      <c r="A108" s="7"/>
    </row>
  </sheetData>
  <mergeCells count="10">
    <mergeCell ref="B10:F10"/>
    <mergeCell ref="B9:F9"/>
    <mergeCell ref="B7:F7"/>
    <mergeCell ref="B8:F8"/>
    <mergeCell ref="A1:F1"/>
    <mergeCell ref="A2:F2"/>
    <mergeCell ref="B3:F3"/>
    <mergeCell ref="B4:F4"/>
    <mergeCell ref="B5:F5"/>
    <mergeCell ref="B6:F6"/>
  </mergeCells>
  <dataValidations disablePrompts="1" count="6">
    <dataValidation type="whole" allowBlank="1" showInputMessage="1" showErrorMessage="1" sqref="HY14 RU14 ABQ14">
      <formula1>0</formula1>
      <formula2>100</formula2>
    </dataValidation>
    <dataValidation allowBlank="1" showInputMessage="1" showErrorMessage="1" promptTitle="ATENÇÃO" sqref="HZ11 RV11 ABR11">
      <formula1>0</formula1>
      <formula2>10000</formula2>
    </dataValidation>
    <dataValidation allowBlank="1" showInputMessage="1" showErrorMessage="1" prompt="O VALOR A SER PREENCHIDO DEVERÁ SE REFERIR A UM PROFISSIONAL." sqref="HY10 RU10 ABQ10">
      <formula1>0</formula1>
      <formula2>0</formula2>
    </dataValidation>
    <dataValidation type="decimal" allowBlank="1" showInputMessage="1" showErrorMessage="1" promptTitle="ATENÇÃO" prompt="O VALOR A SER  PREENCHIDO DEVERÁ SE REFERIR A UM PROFISSIONAL" sqref="HZ12 RV12 ABR12">
      <formula1>0</formula1>
      <formula2>10000</formula2>
    </dataValidation>
    <dataValidation type="decimal" allowBlank="1" showInputMessage="1" showErrorMessage="1" promptTitle="ATENÇÃO" prompt="O VALOR A SER  PREENCHIDO DEVERÁ SE REFERIR A UM PROFISSIONAL." sqref="HZ13 RV13 ABR13">
      <formula1>0</formula1>
      <formula2>10000</formula2>
    </dataValidation>
    <dataValidation type="decimal" allowBlank="1" showInputMessage="1" showErrorMessage="1" promptTitle="ATENÇÃO" sqref="HZ64 RV64 ABR64">
      <formula1>0</formula1>
      <formula2>20000</formula2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J118"/>
  <sheetViews>
    <sheetView showGridLines="0" topLeftCell="A7" zoomScale="115" zoomScaleNormal="115" workbookViewId="0">
      <selection activeCell="A10" sqref="A10"/>
    </sheetView>
  </sheetViews>
  <sheetFormatPr defaultRowHeight="15" x14ac:dyDescent="0.25"/>
  <cols>
    <col min="1" max="1" width="5.7109375" style="1" customWidth="1"/>
    <col min="2" max="2" width="57.28515625" customWidth="1"/>
    <col min="3" max="3" width="9.85546875" style="1" customWidth="1"/>
    <col min="4" max="4" width="10.140625" customWidth="1"/>
    <col min="5" max="5" width="10.5703125" customWidth="1"/>
    <col min="6" max="7" width="10" customWidth="1"/>
    <col min="8" max="8" width="11.140625" customWidth="1"/>
    <col min="9" max="9" width="11.28515625" customWidth="1"/>
    <col min="10" max="10" width="12.42578125" customWidth="1"/>
    <col min="11" max="11" width="15.140625" customWidth="1"/>
  </cols>
  <sheetData>
    <row r="1" spans="1:998" x14ac:dyDescent="0.25">
      <c r="A1" s="226" t="s">
        <v>123</v>
      </c>
      <c r="B1" s="227"/>
      <c r="C1" s="227"/>
      <c r="D1" s="227"/>
      <c r="E1" s="227"/>
      <c r="F1" s="227"/>
      <c r="G1" s="227"/>
      <c r="H1" s="227"/>
      <c r="I1" s="227"/>
      <c r="J1" s="227"/>
      <c r="K1" s="228"/>
    </row>
    <row r="2" spans="1:998" x14ac:dyDescent="0.25">
      <c r="A2" s="229" t="s">
        <v>124</v>
      </c>
      <c r="B2" s="230"/>
      <c r="C2" s="231"/>
      <c r="D2" s="232"/>
      <c r="E2" s="231"/>
      <c r="F2" s="231"/>
      <c r="G2" s="231"/>
      <c r="H2" s="231"/>
      <c r="I2" s="231"/>
      <c r="J2" s="231"/>
      <c r="K2" s="233"/>
      <c r="ALJ2" s="3"/>
    </row>
    <row r="3" spans="1:998" x14ac:dyDescent="0.25">
      <c r="A3" s="229" t="s">
        <v>125</v>
      </c>
      <c r="B3" s="234"/>
      <c r="C3" s="231"/>
      <c r="D3" s="232"/>
      <c r="E3" s="231"/>
      <c r="F3" s="231"/>
      <c r="G3" s="231"/>
      <c r="H3" s="231"/>
      <c r="I3" s="231"/>
      <c r="J3" s="231"/>
      <c r="K3" s="233"/>
      <c r="ALJ3" s="3"/>
    </row>
    <row r="4" spans="1:998" x14ac:dyDescent="0.25">
      <c r="A4" s="229" t="s">
        <v>126</v>
      </c>
      <c r="B4" s="234"/>
      <c r="C4" s="231"/>
      <c r="D4" s="232"/>
      <c r="E4" s="231"/>
      <c r="F4" s="231"/>
      <c r="G4" s="231"/>
      <c r="H4" s="231"/>
      <c r="I4" s="231"/>
      <c r="J4" s="231"/>
      <c r="K4" s="233"/>
      <c r="ALJ4" s="3"/>
    </row>
    <row r="5" spans="1:998" s="9" customFormat="1" ht="12" x14ac:dyDescent="0.2">
      <c r="A5" s="235" t="s">
        <v>127</v>
      </c>
      <c r="B5" s="236"/>
      <c r="C5" s="237"/>
      <c r="D5" s="238"/>
      <c r="E5" s="237"/>
      <c r="F5" s="237"/>
      <c r="G5" s="237"/>
      <c r="H5" s="237"/>
      <c r="I5" s="237"/>
      <c r="J5" s="237"/>
      <c r="K5" s="239"/>
    </row>
    <row r="6" spans="1:998" s="9" customFormat="1" ht="12" x14ac:dyDescent="0.2">
      <c r="A6" s="235" t="s">
        <v>128</v>
      </c>
      <c r="B6" s="236"/>
      <c r="C6" s="237"/>
      <c r="D6" s="238"/>
      <c r="E6" s="237"/>
      <c r="F6" s="237"/>
      <c r="G6" s="237"/>
      <c r="H6" s="237"/>
      <c r="I6" s="237"/>
      <c r="J6" s="237"/>
      <c r="K6" s="239"/>
    </row>
    <row r="7" spans="1:998" s="9" customFormat="1" ht="12" x14ac:dyDescent="0.2">
      <c r="A7" s="235" t="s">
        <v>129</v>
      </c>
      <c r="B7" s="236"/>
      <c r="C7" s="237"/>
      <c r="D7" s="238"/>
      <c r="E7" s="237"/>
      <c r="F7" s="237"/>
      <c r="G7" s="237"/>
      <c r="H7" s="237"/>
      <c r="I7" s="237"/>
      <c r="J7" s="237"/>
      <c r="K7" s="239"/>
    </row>
    <row r="8" spans="1:998" s="9" customFormat="1" ht="12" x14ac:dyDescent="0.2">
      <c r="A8" s="235" t="s">
        <v>130</v>
      </c>
      <c r="B8" s="240"/>
      <c r="C8" s="237"/>
      <c r="D8" s="238"/>
      <c r="E8" s="237"/>
      <c r="F8" s="237"/>
      <c r="G8" s="237"/>
      <c r="H8" s="237"/>
      <c r="I8" s="237"/>
      <c r="J8" s="237"/>
      <c r="K8" s="239"/>
    </row>
    <row r="9" spans="1:998" x14ac:dyDescent="0.25">
      <c r="A9" s="235" t="s">
        <v>260</v>
      </c>
      <c r="B9" s="237"/>
      <c r="C9" s="231"/>
      <c r="D9" s="232"/>
      <c r="E9" s="231"/>
      <c r="F9" s="231"/>
      <c r="G9" s="231"/>
      <c r="H9" s="231"/>
      <c r="I9" s="231"/>
      <c r="J9" s="231"/>
      <c r="K9" s="233"/>
      <c r="ALJ9" s="3"/>
    </row>
    <row r="10" spans="1:998" x14ac:dyDescent="0.25">
      <c r="A10" s="235" t="s">
        <v>131</v>
      </c>
      <c r="B10" s="237"/>
      <c r="C10" s="231"/>
      <c r="D10" s="232"/>
      <c r="E10" s="231"/>
      <c r="F10" s="231"/>
      <c r="G10" s="231"/>
      <c r="H10" s="231"/>
      <c r="I10" s="231"/>
      <c r="J10" s="231"/>
      <c r="K10" s="233"/>
      <c r="ALJ10" s="3"/>
    </row>
    <row r="11" spans="1:998" s="9" customFormat="1" ht="12" x14ac:dyDescent="0.2">
      <c r="A11" s="235" t="s">
        <v>132</v>
      </c>
      <c r="B11" s="240"/>
      <c r="C11" s="237"/>
      <c r="D11" s="238"/>
      <c r="E11" s="237"/>
      <c r="F11" s="237"/>
      <c r="G11" s="237"/>
      <c r="H11" s="237"/>
      <c r="I11" s="237"/>
      <c r="J11" s="237"/>
      <c r="K11" s="239"/>
    </row>
    <row r="12" spans="1:998" s="8" customFormat="1" ht="15.75" customHeight="1" x14ac:dyDescent="0.2">
      <c r="A12" s="241" t="s">
        <v>133</v>
      </c>
      <c r="B12" s="242"/>
      <c r="C12" s="242"/>
      <c r="D12" s="242"/>
      <c r="E12" s="234"/>
      <c r="F12" s="234"/>
      <c r="G12" s="234"/>
      <c r="H12" s="234"/>
      <c r="I12" s="234"/>
      <c r="J12" s="234"/>
      <c r="K12" s="243"/>
    </row>
    <row r="13" spans="1:998" s="9" customFormat="1" ht="12" x14ac:dyDescent="0.2">
      <c r="A13" s="235" t="s">
        <v>134</v>
      </c>
      <c r="B13" s="240"/>
      <c r="C13" s="237"/>
      <c r="D13" s="238"/>
      <c r="E13" s="237"/>
      <c r="F13" s="237"/>
      <c r="G13" s="237"/>
      <c r="H13" s="237"/>
      <c r="I13" s="237"/>
      <c r="J13" s="237"/>
      <c r="K13" s="239"/>
    </row>
    <row r="14" spans="1:998" ht="22.5" x14ac:dyDescent="0.25">
      <c r="A14" s="177" t="s">
        <v>0</v>
      </c>
      <c r="B14" s="178" t="s">
        <v>104</v>
      </c>
      <c r="C14" s="179" t="s">
        <v>101</v>
      </c>
      <c r="D14" s="177" t="s">
        <v>102</v>
      </c>
      <c r="E14" s="179" t="s">
        <v>246</v>
      </c>
      <c r="F14" s="179" t="s">
        <v>266</v>
      </c>
      <c r="G14" s="179" t="s">
        <v>270</v>
      </c>
      <c r="H14" s="179" t="s">
        <v>268</v>
      </c>
      <c r="I14" s="179" t="s">
        <v>269</v>
      </c>
      <c r="J14" s="179" t="s">
        <v>2</v>
      </c>
      <c r="K14" s="179" t="s">
        <v>267</v>
      </c>
    </row>
    <row r="15" spans="1:998" x14ac:dyDescent="0.25">
      <c r="A15" s="180" t="s">
        <v>20</v>
      </c>
      <c r="B15" s="181" t="s">
        <v>5</v>
      </c>
      <c r="C15" s="182" t="s">
        <v>1</v>
      </c>
      <c r="D15" s="183">
        <v>980.95000000000016</v>
      </c>
      <c r="E15" s="183">
        <v>980.95000000000016</v>
      </c>
      <c r="F15" s="184">
        <f>'PROPOSTA DETALHADA'!H15</f>
        <v>0</v>
      </c>
      <c r="G15" s="184">
        <f>E15*F15</f>
        <v>0</v>
      </c>
      <c r="H15" s="184">
        <f t="shared" ref="H15:H23" si="0">E15*12</f>
        <v>11771.400000000001</v>
      </c>
      <c r="I15" s="184">
        <f t="shared" ref="I15:I23" si="1">H15*F15</f>
        <v>0</v>
      </c>
      <c r="J15" s="183">
        <f t="shared" ref="J15:J23" si="2">E15*30</f>
        <v>29428.500000000004</v>
      </c>
      <c r="K15" s="184">
        <f t="shared" ref="K15:K23" si="3">F15*J15</f>
        <v>0</v>
      </c>
    </row>
    <row r="16" spans="1:998" x14ac:dyDescent="0.25">
      <c r="A16" s="180" t="s">
        <v>21</v>
      </c>
      <c r="B16" s="181" t="s">
        <v>4</v>
      </c>
      <c r="C16" s="182" t="s">
        <v>1</v>
      </c>
      <c r="D16" s="183">
        <v>2243.34</v>
      </c>
      <c r="E16" s="183">
        <v>1259.9899999999998</v>
      </c>
      <c r="F16" s="184">
        <f>'PROPOSTA DETALHADA'!H16</f>
        <v>0</v>
      </c>
      <c r="G16" s="184">
        <f t="shared" ref="G16:G23" si="4">E16*F16</f>
        <v>0</v>
      </c>
      <c r="H16" s="184">
        <f t="shared" si="0"/>
        <v>15119.879999999997</v>
      </c>
      <c r="I16" s="184">
        <f t="shared" si="1"/>
        <v>0</v>
      </c>
      <c r="J16" s="183">
        <f t="shared" si="2"/>
        <v>37799.699999999997</v>
      </c>
      <c r="K16" s="184">
        <f t="shared" si="3"/>
        <v>0</v>
      </c>
    </row>
    <row r="17" spans="1:11" x14ac:dyDescent="0.25">
      <c r="A17" s="180" t="s">
        <v>22</v>
      </c>
      <c r="B17" s="181" t="s">
        <v>11</v>
      </c>
      <c r="C17" s="182" t="s">
        <v>1</v>
      </c>
      <c r="D17" s="183">
        <v>232.55</v>
      </c>
      <c r="E17" s="183">
        <v>119.25</v>
      </c>
      <c r="F17" s="184">
        <f>'PROPOSTA DETALHADA'!H17</f>
        <v>0</v>
      </c>
      <c r="G17" s="184">
        <f t="shared" si="4"/>
        <v>0</v>
      </c>
      <c r="H17" s="184">
        <f t="shared" si="0"/>
        <v>1431</v>
      </c>
      <c r="I17" s="184">
        <f t="shared" si="1"/>
        <v>0</v>
      </c>
      <c r="J17" s="183">
        <f t="shared" si="2"/>
        <v>3577.5</v>
      </c>
      <c r="K17" s="184">
        <f t="shared" si="3"/>
        <v>0</v>
      </c>
    </row>
    <row r="18" spans="1:11" x14ac:dyDescent="0.25">
      <c r="A18" s="180" t="s">
        <v>32</v>
      </c>
      <c r="B18" s="181" t="s">
        <v>7</v>
      </c>
      <c r="C18" s="182" t="s">
        <v>1</v>
      </c>
      <c r="D18" s="183">
        <v>722.74</v>
      </c>
      <c r="E18" s="183">
        <v>276.08</v>
      </c>
      <c r="F18" s="184">
        <f>'PROPOSTA DETALHADA'!H18</f>
        <v>0</v>
      </c>
      <c r="G18" s="184">
        <f t="shared" si="4"/>
        <v>0</v>
      </c>
      <c r="H18" s="184">
        <f t="shared" si="0"/>
        <v>3312.96</v>
      </c>
      <c r="I18" s="184">
        <f t="shared" si="1"/>
        <v>0</v>
      </c>
      <c r="J18" s="183">
        <f t="shared" si="2"/>
        <v>8282.4</v>
      </c>
      <c r="K18" s="184">
        <f t="shared" si="3"/>
        <v>0</v>
      </c>
    </row>
    <row r="19" spans="1:11" x14ac:dyDescent="0.25">
      <c r="A19" s="180" t="s">
        <v>30</v>
      </c>
      <c r="B19" s="181" t="s">
        <v>3</v>
      </c>
      <c r="C19" s="182" t="s">
        <v>1</v>
      </c>
      <c r="D19" s="183">
        <v>1138.8</v>
      </c>
      <c r="E19" s="183">
        <v>225.48000000000002</v>
      </c>
      <c r="F19" s="184">
        <f>'PROPOSTA DETALHADA'!H19</f>
        <v>0</v>
      </c>
      <c r="G19" s="184">
        <f t="shared" si="4"/>
        <v>0</v>
      </c>
      <c r="H19" s="184">
        <f t="shared" si="0"/>
        <v>2705.76</v>
      </c>
      <c r="I19" s="184">
        <f t="shared" si="1"/>
        <v>0</v>
      </c>
      <c r="J19" s="183">
        <f t="shared" si="2"/>
        <v>6764.4000000000005</v>
      </c>
      <c r="K19" s="184">
        <f t="shared" si="3"/>
        <v>0</v>
      </c>
    </row>
    <row r="20" spans="1:11" x14ac:dyDescent="0.25">
      <c r="A20" s="180" t="s">
        <v>35</v>
      </c>
      <c r="B20" s="181" t="s">
        <v>10</v>
      </c>
      <c r="C20" s="182" t="s">
        <v>1</v>
      </c>
      <c r="D20" s="183">
        <v>1125</v>
      </c>
      <c r="E20" s="183">
        <v>26.79</v>
      </c>
      <c r="F20" s="184">
        <f>'PROPOSTA DETALHADA'!H20</f>
        <v>0</v>
      </c>
      <c r="G20" s="184">
        <f t="shared" si="4"/>
        <v>0</v>
      </c>
      <c r="H20" s="184">
        <f t="shared" si="0"/>
        <v>321.48</v>
      </c>
      <c r="I20" s="184">
        <f t="shared" si="1"/>
        <v>0</v>
      </c>
      <c r="J20" s="183">
        <f t="shared" si="2"/>
        <v>803.69999999999993</v>
      </c>
      <c r="K20" s="184">
        <f t="shared" si="3"/>
        <v>0</v>
      </c>
    </row>
    <row r="21" spans="1:11" x14ac:dyDescent="0.25">
      <c r="A21" s="180" t="s">
        <v>26</v>
      </c>
      <c r="B21" s="181" t="s">
        <v>9</v>
      </c>
      <c r="C21" s="182" t="s">
        <v>1</v>
      </c>
      <c r="D21" s="183">
        <v>1125</v>
      </c>
      <c r="E21" s="183">
        <v>26.79</v>
      </c>
      <c r="F21" s="184">
        <f>'PROPOSTA DETALHADA'!H21</f>
        <v>0</v>
      </c>
      <c r="G21" s="184">
        <f t="shared" si="4"/>
        <v>0</v>
      </c>
      <c r="H21" s="184">
        <f t="shared" si="0"/>
        <v>321.48</v>
      </c>
      <c r="I21" s="184">
        <f t="shared" si="1"/>
        <v>0</v>
      </c>
      <c r="J21" s="183">
        <f t="shared" si="2"/>
        <v>803.69999999999993</v>
      </c>
      <c r="K21" s="184">
        <f t="shared" si="3"/>
        <v>0</v>
      </c>
    </row>
    <row r="22" spans="1:11" x14ac:dyDescent="0.25">
      <c r="A22" s="180" t="s">
        <v>27</v>
      </c>
      <c r="B22" s="181" t="s">
        <v>8</v>
      </c>
      <c r="C22" s="182" t="s">
        <v>1</v>
      </c>
      <c r="D22" s="183">
        <v>172</v>
      </c>
      <c r="E22" s="183">
        <v>4.0999999999999996</v>
      </c>
      <c r="F22" s="184">
        <f>'PROPOSTA DETALHADA'!H22</f>
        <v>0</v>
      </c>
      <c r="G22" s="184">
        <f t="shared" si="4"/>
        <v>0</v>
      </c>
      <c r="H22" s="184">
        <f t="shared" si="0"/>
        <v>49.199999999999996</v>
      </c>
      <c r="I22" s="184">
        <f t="shared" si="1"/>
        <v>0</v>
      </c>
      <c r="J22" s="183">
        <f t="shared" si="2"/>
        <v>122.99999999999999</v>
      </c>
      <c r="K22" s="184">
        <f t="shared" si="3"/>
        <v>0</v>
      </c>
    </row>
    <row r="23" spans="1:11" x14ac:dyDescent="0.25">
      <c r="A23" s="185" t="s">
        <v>38</v>
      </c>
      <c r="B23" s="186" t="s">
        <v>6</v>
      </c>
      <c r="C23" s="187" t="s">
        <v>1</v>
      </c>
      <c r="D23" s="183">
        <v>216.4</v>
      </c>
      <c r="E23" s="183">
        <v>216.4</v>
      </c>
      <c r="F23" s="184">
        <f>'PROPOSTA DETALHADA'!H23</f>
        <v>0</v>
      </c>
      <c r="G23" s="184">
        <f t="shared" si="4"/>
        <v>0</v>
      </c>
      <c r="H23" s="184">
        <f t="shared" si="0"/>
        <v>2596.8000000000002</v>
      </c>
      <c r="I23" s="184">
        <f t="shared" si="1"/>
        <v>0</v>
      </c>
      <c r="J23" s="183">
        <f t="shared" si="2"/>
        <v>6492</v>
      </c>
      <c r="K23" s="184">
        <f t="shared" si="3"/>
        <v>0</v>
      </c>
    </row>
    <row r="24" spans="1:11" x14ac:dyDescent="0.25">
      <c r="A24" s="188"/>
      <c r="B24" s="189"/>
      <c r="C24" s="190" t="s">
        <v>248</v>
      </c>
      <c r="D24" s="191">
        <f>SUM(D15:D23)</f>
        <v>7956.7800000000007</v>
      </c>
      <c r="E24" s="192">
        <f>SUM(E15:E23)</f>
        <v>3135.83</v>
      </c>
      <c r="F24" s="193"/>
      <c r="G24" s="192">
        <f>SUM(G15:G23)</f>
        <v>0</v>
      </c>
      <c r="H24" s="192">
        <f>SUM(H15:H23)</f>
        <v>37629.960000000006</v>
      </c>
      <c r="I24" s="193">
        <f>SUM(I15:I23)</f>
        <v>0</v>
      </c>
      <c r="J24" s="192">
        <f>SUM(J15:J23)</f>
        <v>94074.89999999998</v>
      </c>
      <c r="K24" s="193">
        <f>SUM(K15:K23)</f>
        <v>0</v>
      </c>
    </row>
    <row r="25" spans="1:11" x14ac:dyDescent="0.25">
      <c r="A25" s="194"/>
      <c r="B25" s="194" t="s">
        <v>105</v>
      </c>
      <c r="C25" s="194"/>
      <c r="D25" s="194"/>
      <c r="E25" s="194"/>
      <c r="F25" s="195"/>
      <c r="G25" s="195"/>
      <c r="H25" s="195"/>
      <c r="I25" s="195"/>
      <c r="J25" s="194"/>
      <c r="K25" s="196"/>
    </row>
    <row r="26" spans="1:11" x14ac:dyDescent="0.25">
      <c r="A26" s="180" t="s">
        <v>28</v>
      </c>
      <c r="B26" s="181" t="s">
        <v>4</v>
      </c>
      <c r="C26" s="182" t="s">
        <v>1</v>
      </c>
      <c r="D26" s="183">
        <v>1849.77</v>
      </c>
      <c r="E26" s="183">
        <v>1057.02</v>
      </c>
      <c r="F26" s="184">
        <f>'PROPOSTA DETALHADA'!H26</f>
        <v>0</v>
      </c>
      <c r="G26" s="184">
        <f t="shared" ref="G26:G32" si="5">E26*F26</f>
        <v>0</v>
      </c>
      <c r="H26" s="184">
        <f t="shared" ref="H26:H32" si="6">E26*12</f>
        <v>12684.24</v>
      </c>
      <c r="I26" s="184">
        <f t="shared" ref="I26:I32" si="7">H26*F26</f>
        <v>0</v>
      </c>
      <c r="J26" s="183">
        <f t="shared" ref="J26:J32" si="8">E26*30</f>
        <v>31710.6</v>
      </c>
      <c r="K26" s="184">
        <f t="shared" ref="K26:K32" si="9">F26*J26</f>
        <v>0</v>
      </c>
    </row>
    <row r="27" spans="1:11" x14ac:dyDescent="0.25">
      <c r="A27" s="180" t="s">
        <v>29</v>
      </c>
      <c r="B27" s="181" t="s">
        <v>7</v>
      </c>
      <c r="C27" s="182" t="s">
        <v>1</v>
      </c>
      <c r="D27" s="183">
        <v>330.78999999999996</v>
      </c>
      <c r="E27" s="183">
        <v>141.28</v>
      </c>
      <c r="F27" s="184">
        <f>'PROPOSTA DETALHADA'!H27</f>
        <v>0</v>
      </c>
      <c r="G27" s="184">
        <f t="shared" si="5"/>
        <v>0</v>
      </c>
      <c r="H27" s="184">
        <f t="shared" si="6"/>
        <v>1695.3600000000001</v>
      </c>
      <c r="I27" s="184">
        <f t="shared" si="7"/>
        <v>0</v>
      </c>
      <c r="J27" s="183">
        <f t="shared" si="8"/>
        <v>4238.3999999999996</v>
      </c>
      <c r="K27" s="184">
        <f t="shared" si="9"/>
        <v>0</v>
      </c>
    </row>
    <row r="28" spans="1:11" x14ac:dyDescent="0.25">
      <c r="A28" s="180" t="s">
        <v>39</v>
      </c>
      <c r="B28" s="181" t="s">
        <v>3</v>
      </c>
      <c r="C28" s="182" t="s">
        <v>1</v>
      </c>
      <c r="D28" s="183">
        <v>600</v>
      </c>
      <c r="E28" s="183">
        <v>228.57</v>
      </c>
      <c r="F28" s="184">
        <f>'PROPOSTA DETALHADA'!H28</f>
        <v>0</v>
      </c>
      <c r="G28" s="184">
        <f t="shared" si="5"/>
        <v>0</v>
      </c>
      <c r="H28" s="184">
        <f t="shared" si="6"/>
        <v>2742.84</v>
      </c>
      <c r="I28" s="184">
        <f t="shared" si="7"/>
        <v>0</v>
      </c>
      <c r="J28" s="183">
        <f t="shared" si="8"/>
        <v>6857.0999999999995</v>
      </c>
      <c r="K28" s="184">
        <f t="shared" si="9"/>
        <v>0</v>
      </c>
    </row>
    <row r="29" spans="1:11" x14ac:dyDescent="0.25">
      <c r="A29" s="180" t="s">
        <v>23</v>
      </c>
      <c r="B29" s="181" t="s">
        <v>10</v>
      </c>
      <c r="C29" s="182" t="s">
        <v>1</v>
      </c>
      <c r="D29" s="183">
        <v>900</v>
      </c>
      <c r="E29" s="183">
        <v>21.419999999999998</v>
      </c>
      <c r="F29" s="184">
        <f>'PROPOSTA DETALHADA'!H29</f>
        <v>0</v>
      </c>
      <c r="G29" s="184">
        <f t="shared" si="5"/>
        <v>0</v>
      </c>
      <c r="H29" s="184">
        <f t="shared" si="6"/>
        <v>257.03999999999996</v>
      </c>
      <c r="I29" s="184">
        <f t="shared" si="7"/>
        <v>0</v>
      </c>
      <c r="J29" s="183">
        <f t="shared" si="8"/>
        <v>642.59999999999991</v>
      </c>
      <c r="K29" s="184">
        <f t="shared" si="9"/>
        <v>0</v>
      </c>
    </row>
    <row r="30" spans="1:11" x14ac:dyDescent="0.25">
      <c r="A30" s="180" t="s">
        <v>24</v>
      </c>
      <c r="B30" s="181" t="s">
        <v>9</v>
      </c>
      <c r="C30" s="182" t="s">
        <v>1</v>
      </c>
      <c r="D30" s="183">
        <v>450</v>
      </c>
      <c r="E30" s="183">
        <v>10.709999999999999</v>
      </c>
      <c r="F30" s="184">
        <f>'PROPOSTA DETALHADA'!H30</f>
        <v>0</v>
      </c>
      <c r="G30" s="184">
        <f t="shared" si="5"/>
        <v>0</v>
      </c>
      <c r="H30" s="184">
        <f t="shared" si="6"/>
        <v>128.51999999999998</v>
      </c>
      <c r="I30" s="184">
        <f t="shared" si="7"/>
        <v>0</v>
      </c>
      <c r="J30" s="183">
        <f t="shared" si="8"/>
        <v>321.29999999999995</v>
      </c>
      <c r="K30" s="184">
        <f t="shared" si="9"/>
        <v>0</v>
      </c>
    </row>
    <row r="31" spans="1:11" x14ac:dyDescent="0.25">
      <c r="A31" s="180" t="s">
        <v>25</v>
      </c>
      <c r="B31" s="181" t="s">
        <v>8</v>
      </c>
      <c r="C31" s="182" t="s">
        <v>1</v>
      </c>
      <c r="D31" s="183">
        <v>450</v>
      </c>
      <c r="E31" s="183">
        <v>10.709999999999999</v>
      </c>
      <c r="F31" s="184">
        <f>'PROPOSTA DETALHADA'!H31</f>
        <v>0</v>
      </c>
      <c r="G31" s="184">
        <f t="shared" si="5"/>
        <v>0</v>
      </c>
      <c r="H31" s="184">
        <f t="shared" si="6"/>
        <v>128.51999999999998</v>
      </c>
      <c r="I31" s="184">
        <f t="shared" si="7"/>
        <v>0</v>
      </c>
      <c r="J31" s="183">
        <f t="shared" si="8"/>
        <v>321.29999999999995</v>
      </c>
      <c r="K31" s="184">
        <f t="shared" si="9"/>
        <v>0</v>
      </c>
    </row>
    <row r="32" spans="1:11" x14ac:dyDescent="0.25">
      <c r="A32" s="185" t="s">
        <v>31</v>
      </c>
      <c r="B32" s="186" t="s">
        <v>6</v>
      </c>
      <c r="C32" s="187" t="s">
        <v>1</v>
      </c>
      <c r="D32" s="183">
        <v>145.15999999999997</v>
      </c>
      <c r="E32" s="183">
        <v>145.16</v>
      </c>
      <c r="F32" s="184">
        <f>'PROPOSTA DETALHADA'!H32</f>
        <v>0</v>
      </c>
      <c r="G32" s="184">
        <f t="shared" si="5"/>
        <v>0</v>
      </c>
      <c r="H32" s="184">
        <f t="shared" si="6"/>
        <v>1741.92</v>
      </c>
      <c r="I32" s="184">
        <f t="shared" si="7"/>
        <v>0</v>
      </c>
      <c r="J32" s="183">
        <f t="shared" si="8"/>
        <v>4354.8</v>
      </c>
      <c r="K32" s="184">
        <f t="shared" si="9"/>
        <v>0</v>
      </c>
    </row>
    <row r="33" spans="1:11" x14ac:dyDescent="0.25">
      <c r="A33" s="188"/>
      <c r="B33" s="189"/>
      <c r="C33" s="190" t="s">
        <v>249</v>
      </c>
      <c r="D33" s="191">
        <f>SUM(D26:D32)</f>
        <v>4725.7199999999993</v>
      </c>
      <c r="E33" s="192">
        <f t="shared" ref="E33:K33" si="10">SUM(E26:E32)</f>
        <v>1614.8700000000001</v>
      </c>
      <c r="F33" s="193"/>
      <c r="G33" s="192">
        <f>SUM(G26:G32)</f>
        <v>0</v>
      </c>
      <c r="H33" s="192">
        <f>SUM(H26:H32)</f>
        <v>19378.440000000002</v>
      </c>
      <c r="I33" s="193">
        <f t="shared" si="10"/>
        <v>0</v>
      </c>
      <c r="J33" s="192">
        <f>SUM(J26:J32)</f>
        <v>48446.100000000006</v>
      </c>
      <c r="K33" s="193">
        <f t="shared" si="10"/>
        <v>0</v>
      </c>
    </row>
    <row r="34" spans="1:11" x14ac:dyDescent="0.25">
      <c r="A34" s="197"/>
      <c r="B34" s="198" t="s">
        <v>106</v>
      </c>
      <c r="C34" s="198"/>
      <c r="D34" s="198"/>
      <c r="E34" s="198"/>
      <c r="F34" s="199"/>
      <c r="G34" s="199"/>
      <c r="H34" s="199"/>
      <c r="I34" s="199"/>
      <c r="J34" s="198"/>
      <c r="K34" s="196"/>
    </row>
    <row r="35" spans="1:11" x14ac:dyDescent="0.25">
      <c r="A35" s="180" t="s">
        <v>40</v>
      </c>
      <c r="B35" s="181" t="s">
        <v>5</v>
      </c>
      <c r="C35" s="182" t="s">
        <v>1</v>
      </c>
      <c r="D35" s="183">
        <v>1753.06</v>
      </c>
      <c r="E35" s="183">
        <v>1753.06</v>
      </c>
      <c r="F35" s="184">
        <f>'PROPOSTA DETALHADA'!H35</f>
        <v>0</v>
      </c>
      <c r="G35" s="184">
        <f t="shared" ref="G35:G49" si="11">E35*F35</f>
        <v>0</v>
      </c>
      <c r="H35" s="184">
        <f t="shared" ref="H35:H49" si="12">E35*12</f>
        <v>21036.720000000001</v>
      </c>
      <c r="I35" s="184">
        <f t="shared" ref="I35:I49" si="13">H35*F35</f>
        <v>0</v>
      </c>
      <c r="J35" s="183">
        <f t="shared" ref="J35:J49" si="14">E35*30</f>
        <v>52591.799999999996</v>
      </c>
      <c r="K35" s="184">
        <f t="shared" ref="K35:K49" si="15">F35*J35</f>
        <v>0</v>
      </c>
    </row>
    <row r="36" spans="1:11" x14ac:dyDescent="0.25">
      <c r="A36" s="180" t="s">
        <v>41</v>
      </c>
      <c r="B36" s="181" t="s">
        <v>4</v>
      </c>
      <c r="C36" s="182" t="s">
        <v>1</v>
      </c>
      <c r="D36" s="183">
        <v>2835.8999999999996</v>
      </c>
      <c r="E36" s="183">
        <v>1725.83</v>
      </c>
      <c r="F36" s="184">
        <f>'PROPOSTA DETALHADA'!H36</f>
        <v>0</v>
      </c>
      <c r="G36" s="184">
        <f t="shared" si="11"/>
        <v>0</v>
      </c>
      <c r="H36" s="184">
        <f t="shared" si="12"/>
        <v>20709.96</v>
      </c>
      <c r="I36" s="184">
        <f t="shared" si="13"/>
        <v>0</v>
      </c>
      <c r="J36" s="183">
        <f t="shared" si="14"/>
        <v>51774.899999999994</v>
      </c>
      <c r="K36" s="184">
        <f t="shared" si="15"/>
        <v>0</v>
      </c>
    </row>
    <row r="37" spans="1:11" x14ac:dyDescent="0.25">
      <c r="A37" s="180" t="s">
        <v>42</v>
      </c>
      <c r="B37" s="181" t="s">
        <v>12</v>
      </c>
      <c r="C37" s="182" t="s">
        <v>1</v>
      </c>
      <c r="D37" s="183">
        <v>305</v>
      </c>
      <c r="E37" s="183">
        <v>58.1</v>
      </c>
      <c r="F37" s="184">
        <f>'PROPOSTA DETALHADA'!H37</f>
        <v>0</v>
      </c>
      <c r="G37" s="184">
        <f t="shared" si="11"/>
        <v>0</v>
      </c>
      <c r="H37" s="184">
        <f t="shared" si="12"/>
        <v>697.2</v>
      </c>
      <c r="I37" s="184">
        <f t="shared" si="13"/>
        <v>0</v>
      </c>
      <c r="J37" s="183">
        <f t="shared" si="14"/>
        <v>1743</v>
      </c>
      <c r="K37" s="184">
        <f t="shared" si="15"/>
        <v>0</v>
      </c>
    </row>
    <row r="38" spans="1:11" x14ac:dyDescent="0.25">
      <c r="A38" s="180" t="s">
        <v>43</v>
      </c>
      <c r="B38" s="181" t="s">
        <v>11</v>
      </c>
      <c r="C38" s="182" t="s">
        <v>1</v>
      </c>
      <c r="D38" s="183">
        <v>79.52</v>
      </c>
      <c r="E38" s="183">
        <v>34.229999999999997</v>
      </c>
      <c r="F38" s="184">
        <f>'PROPOSTA DETALHADA'!H38</f>
        <v>0</v>
      </c>
      <c r="G38" s="184">
        <f t="shared" si="11"/>
        <v>0</v>
      </c>
      <c r="H38" s="184">
        <f t="shared" si="12"/>
        <v>410.76</v>
      </c>
      <c r="I38" s="184">
        <f t="shared" si="13"/>
        <v>0</v>
      </c>
      <c r="J38" s="183">
        <f t="shared" si="14"/>
        <v>1026.8999999999999</v>
      </c>
      <c r="K38" s="184">
        <f t="shared" si="15"/>
        <v>0</v>
      </c>
    </row>
    <row r="39" spans="1:11" x14ac:dyDescent="0.25">
      <c r="A39" s="180" t="s">
        <v>44</v>
      </c>
      <c r="B39" s="181" t="s">
        <v>7</v>
      </c>
      <c r="C39" s="182" t="s">
        <v>1</v>
      </c>
      <c r="D39" s="183">
        <v>5221.9900000000007</v>
      </c>
      <c r="E39" s="183">
        <v>2107.3500000000004</v>
      </c>
      <c r="F39" s="184">
        <f>'PROPOSTA DETALHADA'!H39</f>
        <v>0</v>
      </c>
      <c r="G39" s="184">
        <f t="shared" si="11"/>
        <v>0</v>
      </c>
      <c r="H39" s="184">
        <f t="shared" si="12"/>
        <v>25288.200000000004</v>
      </c>
      <c r="I39" s="184">
        <f t="shared" si="13"/>
        <v>0</v>
      </c>
      <c r="J39" s="183">
        <f t="shared" si="14"/>
        <v>63220.500000000015</v>
      </c>
      <c r="K39" s="184">
        <f t="shared" si="15"/>
        <v>0</v>
      </c>
    </row>
    <row r="40" spans="1:11" x14ac:dyDescent="0.25">
      <c r="A40" s="180" t="s">
        <v>45</v>
      </c>
      <c r="B40" s="181" t="s">
        <v>3</v>
      </c>
      <c r="C40" s="182" t="s">
        <v>1</v>
      </c>
      <c r="D40" s="183">
        <v>900</v>
      </c>
      <c r="E40" s="183">
        <v>257.14</v>
      </c>
      <c r="F40" s="184">
        <f>'PROPOSTA DETALHADA'!H40</f>
        <v>0</v>
      </c>
      <c r="G40" s="184">
        <f t="shared" si="11"/>
        <v>0</v>
      </c>
      <c r="H40" s="184">
        <f t="shared" si="12"/>
        <v>3085.68</v>
      </c>
      <c r="I40" s="184">
        <f t="shared" si="13"/>
        <v>0</v>
      </c>
      <c r="J40" s="183">
        <f t="shared" si="14"/>
        <v>7714.2</v>
      </c>
      <c r="K40" s="184">
        <f t="shared" si="15"/>
        <v>0</v>
      </c>
    </row>
    <row r="41" spans="1:11" x14ac:dyDescent="0.25">
      <c r="A41" s="180" t="s">
        <v>46</v>
      </c>
      <c r="B41" s="181" t="s">
        <v>18</v>
      </c>
      <c r="C41" s="182" t="s">
        <v>1</v>
      </c>
      <c r="D41" s="183">
        <v>15900</v>
      </c>
      <c r="E41" s="183">
        <v>6057.14</v>
      </c>
      <c r="F41" s="184">
        <f>'PROPOSTA DETALHADA'!H41</f>
        <v>0</v>
      </c>
      <c r="G41" s="184">
        <f t="shared" si="11"/>
        <v>0</v>
      </c>
      <c r="H41" s="184">
        <f t="shared" si="12"/>
        <v>72685.680000000008</v>
      </c>
      <c r="I41" s="184">
        <f t="shared" si="13"/>
        <v>0</v>
      </c>
      <c r="J41" s="183">
        <f t="shared" si="14"/>
        <v>181714.2</v>
      </c>
      <c r="K41" s="184">
        <f t="shared" si="15"/>
        <v>0</v>
      </c>
    </row>
    <row r="42" spans="1:11" x14ac:dyDescent="0.25">
      <c r="A42" s="180" t="s">
        <v>47</v>
      </c>
      <c r="B42" s="181" t="s">
        <v>13</v>
      </c>
      <c r="C42" s="182" t="s">
        <v>1</v>
      </c>
      <c r="D42" s="183">
        <v>20181.16</v>
      </c>
      <c r="E42" s="183">
        <v>1922.02</v>
      </c>
      <c r="F42" s="184">
        <f>'PROPOSTA DETALHADA'!H42</f>
        <v>0</v>
      </c>
      <c r="G42" s="184">
        <f t="shared" si="11"/>
        <v>0</v>
      </c>
      <c r="H42" s="184">
        <f t="shared" si="12"/>
        <v>23064.239999999998</v>
      </c>
      <c r="I42" s="184">
        <f t="shared" si="13"/>
        <v>0</v>
      </c>
      <c r="J42" s="183">
        <f t="shared" si="14"/>
        <v>57660.6</v>
      </c>
      <c r="K42" s="184">
        <f t="shared" si="15"/>
        <v>0</v>
      </c>
    </row>
    <row r="43" spans="1:11" x14ac:dyDescent="0.25">
      <c r="A43" s="180" t="s">
        <v>48</v>
      </c>
      <c r="B43" s="181" t="s">
        <v>14</v>
      </c>
      <c r="C43" s="182" t="s">
        <v>1</v>
      </c>
      <c r="D43" s="183">
        <v>7589.38</v>
      </c>
      <c r="E43" s="183">
        <v>748.34</v>
      </c>
      <c r="F43" s="184">
        <f>'PROPOSTA DETALHADA'!H43</f>
        <v>0</v>
      </c>
      <c r="G43" s="184">
        <f t="shared" si="11"/>
        <v>0</v>
      </c>
      <c r="H43" s="184">
        <f t="shared" si="12"/>
        <v>8980.08</v>
      </c>
      <c r="I43" s="184">
        <f t="shared" si="13"/>
        <v>0</v>
      </c>
      <c r="J43" s="183">
        <f t="shared" si="14"/>
        <v>22450.2</v>
      </c>
      <c r="K43" s="184">
        <f t="shared" si="15"/>
        <v>0</v>
      </c>
    </row>
    <row r="44" spans="1:11" x14ac:dyDescent="0.25">
      <c r="A44" s="180" t="s">
        <v>49</v>
      </c>
      <c r="B44" s="181" t="s">
        <v>15</v>
      </c>
      <c r="C44" s="182" t="s">
        <v>1</v>
      </c>
      <c r="D44" s="183">
        <v>6000</v>
      </c>
      <c r="E44" s="183">
        <v>57.14</v>
      </c>
      <c r="F44" s="184">
        <f>'PROPOSTA DETALHADA'!H44</f>
        <v>0</v>
      </c>
      <c r="G44" s="184">
        <f t="shared" si="11"/>
        <v>0</v>
      </c>
      <c r="H44" s="184">
        <f t="shared" si="12"/>
        <v>685.68000000000006</v>
      </c>
      <c r="I44" s="184">
        <f t="shared" si="13"/>
        <v>0</v>
      </c>
      <c r="J44" s="183">
        <f t="shared" si="14"/>
        <v>1714.2</v>
      </c>
      <c r="K44" s="184">
        <f t="shared" si="15"/>
        <v>0</v>
      </c>
    </row>
    <row r="45" spans="1:11" ht="22.5" x14ac:dyDescent="0.25">
      <c r="A45" s="180" t="s">
        <v>50</v>
      </c>
      <c r="B45" s="181" t="s">
        <v>17</v>
      </c>
      <c r="C45" s="182" t="s">
        <v>1</v>
      </c>
      <c r="D45" s="183">
        <v>3000</v>
      </c>
      <c r="E45" s="183">
        <v>37214.29</v>
      </c>
      <c r="F45" s="184">
        <f>'PROPOSTA DETALHADA'!H45</f>
        <v>0</v>
      </c>
      <c r="G45" s="184">
        <f t="shared" si="11"/>
        <v>0</v>
      </c>
      <c r="H45" s="184">
        <f t="shared" si="12"/>
        <v>446571.48</v>
      </c>
      <c r="I45" s="184">
        <f t="shared" si="13"/>
        <v>0</v>
      </c>
      <c r="J45" s="183">
        <f t="shared" si="14"/>
        <v>1116428.7</v>
      </c>
      <c r="K45" s="184">
        <f t="shared" si="15"/>
        <v>0</v>
      </c>
    </row>
    <row r="46" spans="1:11" x14ac:dyDescent="0.25">
      <c r="A46" s="180" t="s">
        <v>51</v>
      </c>
      <c r="B46" s="181" t="s">
        <v>10</v>
      </c>
      <c r="C46" s="182" t="s">
        <v>1</v>
      </c>
      <c r="D46" s="183">
        <v>3356.9999999999995</v>
      </c>
      <c r="E46" s="183">
        <v>79.92</v>
      </c>
      <c r="F46" s="184">
        <f>'PROPOSTA DETALHADA'!H46</f>
        <v>0</v>
      </c>
      <c r="G46" s="184">
        <f t="shared" si="11"/>
        <v>0</v>
      </c>
      <c r="H46" s="184">
        <f t="shared" si="12"/>
        <v>959.04</v>
      </c>
      <c r="I46" s="184">
        <f t="shared" si="13"/>
        <v>0</v>
      </c>
      <c r="J46" s="183">
        <f t="shared" si="14"/>
        <v>2397.6</v>
      </c>
      <c r="K46" s="184">
        <f t="shared" si="15"/>
        <v>0</v>
      </c>
    </row>
    <row r="47" spans="1:11" x14ac:dyDescent="0.25">
      <c r="A47" s="180" t="s">
        <v>52</v>
      </c>
      <c r="B47" s="181" t="s">
        <v>9</v>
      </c>
      <c r="C47" s="182" t="s">
        <v>1</v>
      </c>
      <c r="D47" s="183">
        <v>3356.9999999999995</v>
      </c>
      <c r="E47" s="183">
        <v>79.92</v>
      </c>
      <c r="F47" s="184">
        <f>'PROPOSTA DETALHADA'!H47</f>
        <v>0</v>
      </c>
      <c r="G47" s="184">
        <f t="shared" si="11"/>
        <v>0</v>
      </c>
      <c r="H47" s="184">
        <f t="shared" si="12"/>
        <v>959.04</v>
      </c>
      <c r="I47" s="184">
        <f t="shared" si="13"/>
        <v>0</v>
      </c>
      <c r="J47" s="183">
        <f t="shared" si="14"/>
        <v>2397.6</v>
      </c>
      <c r="K47" s="184">
        <f t="shared" si="15"/>
        <v>0</v>
      </c>
    </row>
    <row r="48" spans="1:11" x14ac:dyDescent="0.25">
      <c r="A48" s="180" t="s">
        <v>66</v>
      </c>
      <c r="B48" s="181" t="s">
        <v>6</v>
      </c>
      <c r="C48" s="182" t="s">
        <v>1</v>
      </c>
      <c r="D48" s="183">
        <v>357.84999999999997</v>
      </c>
      <c r="E48" s="183">
        <v>357.85</v>
      </c>
      <c r="F48" s="184">
        <f>'PROPOSTA DETALHADA'!H48</f>
        <v>0</v>
      </c>
      <c r="G48" s="184">
        <f t="shared" si="11"/>
        <v>0</v>
      </c>
      <c r="H48" s="184">
        <f t="shared" si="12"/>
        <v>4294.2000000000007</v>
      </c>
      <c r="I48" s="184">
        <f t="shared" si="13"/>
        <v>0</v>
      </c>
      <c r="J48" s="183">
        <f t="shared" si="14"/>
        <v>10735.5</v>
      </c>
      <c r="K48" s="184">
        <f t="shared" si="15"/>
        <v>0</v>
      </c>
    </row>
    <row r="49" spans="1:11" x14ac:dyDescent="0.25">
      <c r="A49" s="180" t="s">
        <v>247</v>
      </c>
      <c r="B49" s="181" t="s">
        <v>16</v>
      </c>
      <c r="C49" s="182" t="s">
        <v>1</v>
      </c>
      <c r="D49" s="183">
        <v>400</v>
      </c>
      <c r="E49" s="183">
        <v>400</v>
      </c>
      <c r="F49" s="184">
        <f>'PROPOSTA DETALHADA'!H49</f>
        <v>0</v>
      </c>
      <c r="G49" s="184">
        <f t="shared" si="11"/>
        <v>0</v>
      </c>
      <c r="H49" s="184">
        <f t="shared" si="12"/>
        <v>4800</v>
      </c>
      <c r="I49" s="184">
        <f t="shared" si="13"/>
        <v>0</v>
      </c>
      <c r="J49" s="183">
        <f t="shared" si="14"/>
        <v>12000</v>
      </c>
      <c r="K49" s="184">
        <f t="shared" si="15"/>
        <v>0</v>
      </c>
    </row>
    <row r="50" spans="1:11" x14ac:dyDescent="0.25">
      <c r="A50" s="188"/>
      <c r="B50" s="189"/>
      <c r="C50" s="190" t="s">
        <v>250</v>
      </c>
      <c r="D50" s="200">
        <f>SUM(D35:D49)</f>
        <v>71237.86</v>
      </c>
      <c r="E50" s="200">
        <f>SUM(E35:E49)</f>
        <v>52852.329999999994</v>
      </c>
      <c r="F50" s="201"/>
      <c r="G50" s="200">
        <f>SUM(G35:G49)</f>
        <v>0</v>
      </c>
      <c r="H50" s="200">
        <f>SUM(H35:H49)</f>
        <v>634227.96</v>
      </c>
      <c r="I50" s="201">
        <f>SUM(I35:I49)</f>
        <v>0</v>
      </c>
      <c r="J50" s="200">
        <f>SUM(J35:J49)</f>
        <v>1585569.9000000001</v>
      </c>
      <c r="K50" s="201">
        <f>SUM(K35:K49)</f>
        <v>0</v>
      </c>
    </row>
    <row r="51" spans="1:11" x14ac:dyDescent="0.25">
      <c r="A51" s="194"/>
      <c r="B51" s="194" t="s">
        <v>107</v>
      </c>
      <c r="C51" s="194"/>
      <c r="D51" s="194"/>
      <c r="E51" s="194"/>
      <c r="F51" s="195"/>
      <c r="G51" s="195"/>
      <c r="H51" s="195"/>
      <c r="I51" s="195"/>
      <c r="J51" s="194"/>
      <c r="K51" s="202"/>
    </row>
    <row r="52" spans="1:11" x14ac:dyDescent="0.25">
      <c r="A52" s="180" t="s">
        <v>53</v>
      </c>
      <c r="B52" s="203" t="s">
        <v>4</v>
      </c>
      <c r="C52" s="182" t="s">
        <v>1</v>
      </c>
      <c r="D52" s="183">
        <v>3321.5</v>
      </c>
      <c r="E52" s="183">
        <v>1265.3399999999999</v>
      </c>
      <c r="F52" s="184">
        <f>'PROPOSTA DETALHADA'!H52</f>
        <v>0</v>
      </c>
      <c r="G52" s="184">
        <f>E52*F52</f>
        <v>0</v>
      </c>
      <c r="H52" s="184">
        <f>E52*12</f>
        <v>15184.079999999998</v>
      </c>
      <c r="I52" s="184">
        <f>H52*F52</f>
        <v>0</v>
      </c>
      <c r="J52" s="183">
        <f>E52*30</f>
        <v>37960.199999999997</v>
      </c>
      <c r="K52" s="184">
        <f>F52*J52</f>
        <v>0</v>
      </c>
    </row>
    <row r="53" spans="1:11" x14ac:dyDescent="0.25">
      <c r="A53" s="188"/>
      <c r="B53" s="189"/>
      <c r="C53" s="190" t="s">
        <v>251</v>
      </c>
      <c r="D53" s="200">
        <f>D52</f>
        <v>3321.5</v>
      </c>
      <c r="E53" s="200">
        <f t="shared" ref="E53:K53" si="16">E52</f>
        <v>1265.3399999999999</v>
      </c>
      <c r="F53" s="201"/>
      <c r="G53" s="201">
        <f t="shared" si="16"/>
        <v>0</v>
      </c>
      <c r="H53" s="201">
        <f t="shared" si="16"/>
        <v>15184.079999999998</v>
      </c>
      <c r="I53" s="201">
        <f t="shared" si="16"/>
        <v>0</v>
      </c>
      <c r="J53" s="201">
        <f t="shared" si="16"/>
        <v>37960.199999999997</v>
      </c>
      <c r="K53" s="201">
        <f t="shared" si="16"/>
        <v>0</v>
      </c>
    </row>
    <row r="54" spans="1:11" x14ac:dyDescent="0.25">
      <c r="A54" s="194"/>
      <c r="B54" s="194" t="s">
        <v>108</v>
      </c>
      <c r="C54" s="194"/>
      <c r="D54" s="194"/>
      <c r="E54" s="194"/>
      <c r="F54" s="195"/>
      <c r="G54" s="195"/>
      <c r="H54" s="195"/>
      <c r="I54" s="195"/>
      <c r="J54" s="194"/>
      <c r="K54" s="204"/>
    </row>
    <row r="55" spans="1:11" x14ac:dyDescent="0.25">
      <c r="A55" s="180" t="s">
        <v>54</v>
      </c>
      <c r="B55" s="181" t="s">
        <v>5</v>
      </c>
      <c r="C55" s="182" t="s">
        <v>1</v>
      </c>
      <c r="D55" s="183">
        <v>712</v>
      </c>
      <c r="E55" s="183">
        <v>712</v>
      </c>
      <c r="F55" s="184">
        <f>'PROPOSTA DETALHADA'!H55</f>
        <v>0</v>
      </c>
      <c r="G55" s="184">
        <f t="shared" ref="G55:G68" si="17">E55*F55</f>
        <v>0</v>
      </c>
      <c r="H55" s="184">
        <f t="shared" ref="H55:H68" si="18">E55*12</f>
        <v>8544</v>
      </c>
      <c r="I55" s="184">
        <f t="shared" ref="I55:I68" si="19">H55*F55</f>
        <v>0</v>
      </c>
      <c r="J55" s="183">
        <f t="shared" ref="J55:J68" si="20">E55*30</f>
        <v>21360</v>
      </c>
      <c r="K55" s="184">
        <f t="shared" ref="K55:K68" si="21">F55*J55</f>
        <v>0</v>
      </c>
    </row>
    <row r="56" spans="1:11" x14ac:dyDescent="0.25">
      <c r="A56" s="180" t="s">
        <v>33</v>
      </c>
      <c r="B56" s="181" t="s">
        <v>4</v>
      </c>
      <c r="C56" s="182" t="s">
        <v>1</v>
      </c>
      <c r="D56" s="183">
        <v>2971.6000000000008</v>
      </c>
      <c r="E56" s="183">
        <v>2187.2400000000002</v>
      </c>
      <c r="F56" s="184">
        <f>'PROPOSTA DETALHADA'!H56</f>
        <v>0</v>
      </c>
      <c r="G56" s="184">
        <f t="shared" si="17"/>
        <v>0</v>
      </c>
      <c r="H56" s="184">
        <f t="shared" si="18"/>
        <v>26246.880000000005</v>
      </c>
      <c r="I56" s="184">
        <f t="shared" si="19"/>
        <v>0</v>
      </c>
      <c r="J56" s="183">
        <f t="shared" si="20"/>
        <v>65617.200000000012</v>
      </c>
      <c r="K56" s="184">
        <f t="shared" si="21"/>
        <v>0</v>
      </c>
    </row>
    <row r="57" spans="1:11" x14ac:dyDescent="0.25">
      <c r="A57" s="180" t="s">
        <v>55</v>
      </c>
      <c r="B57" s="181" t="s">
        <v>12</v>
      </c>
      <c r="C57" s="182" t="s">
        <v>1</v>
      </c>
      <c r="D57" s="183">
        <v>1380.05</v>
      </c>
      <c r="E57" s="183">
        <v>262.87</v>
      </c>
      <c r="F57" s="184">
        <f>'PROPOSTA DETALHADA'!H57</f>
        <v>0</v>
      </c>
      <c r="G57" s="184">
        <f t="shared" si="17"/>
        <v>0</v>
      </c>
      <c r="H57" s="184">
        <f t="shared" si="18"/>
        <v>3154.44</v>
      </c>
      <c r="I57" s="184">
        <f t="shared" si="19"/>
        <v>0</v>
      </c>
      <c r="J57" s="183">
        <f t="shared" si="20"/>
        <v>7886.1</v>
      </c>
      <c r="K57" s="184">
        <f t="shared" si="21"/>
        <v>0</v>
      </c>
    </row>
    <row r="58" spans="1:11" x14ac:dyDescent="0.25">
      <c r="A58" s="180" t="s">
        <v>56</v>
      </c>
      <c r="B58" s="181" t="s">
        <v>7</v>
      </c>
      <c r="C58" s="182" t="s">
        <v>1</v>
      </c>
      <c r="D58" s="183">
        <v>7985.05</v>
      </c>
      <c r="E58" s="183">
        <v>4134.34</v>
      </c>
      <c r="F58" s="184">
        <f>'PROPOSTA DETALHADA'!H58</f>
        <v>0</v>
      </c>
      <c r="G58" s="184">
        <f t="shared" si="17"/>
        <v>0</v>
      </c>
      <c r="H58" s="184">
        <f t="shared" si="18"/>
        <v>49612.08</v>
      </c>
      <c r="I58" s="184">
        <f t="shared" si="19"/>
        <v>0</v>
      </c>
      <c r="J58" s="183">
        <f t="shared" si="20"/>
        <v>124030.20000000001</v>
      </c>
      <c r="K58" s="184">
        <f t="shared" si="21"/>
        <v>0</v>
      </c>
    </row>
    <row r="59" spans="1:11" x14ac:dyDescent="0.25">
      <c r="A59" s="180" t="s">
        <v>36</v>
      </c>
      <c r="B59" s="181" t="s">
        <v>3</v>
      </c>
      <c r="C59" s="182" t="s">
        <v>1</v>
      </c>
      <c r="D59" s="183">
        <v>513.95000000000005</v>
      </c>
      <c r="E59" s="183">
        <v>24.47</v>
      </c>
      <c r="F59" s="184">
        <f>'PROPOSTA DETALHADA'!H59</f>
        <v>0</v>
      </c>
      <c r="G59" s="184">
        <f t="shared" si="17"/>
        <v>0</v>
      </c>
      <c r="H59" s="184">
        <f t="shared" si="18"/>
        <v>293.64</v>
      </c>
      <c r="I59" s="184">
        <f t="shared" si="19"/>
        <v>0</v>
      </c>
      <c r="J59" s="183">
        <f t="shared" si="20"/>
        <v>734.09999999999991</v>
      </c>
      <c r="K59" s="184">
        <f t="shared" si="21"/>
        <v>0</v>
      </c>
    </row>
    <row r="60" spans="1:11" x14ac:dyDescent="0.25">
      <c r="A60" s="180" t="s">
        <v>57</v>
      </c>
      <c r="B60" s="181" t="s">
        <v>18</v>
      </c>
      <c r="C60" s="182" t="s">
        <v>1</v>
      </c>
      <c r="D60" s="183">
        <v>887.07999999999993</v>
      </c>
      <c r="E60" s="183">
        <v>295.77</v>
      </c>
      <c r="F60" s="184">
        <f>'PROPOSTA DETALHADA'!H60</f>
        <v>0</v>
      </c>
      <c r="G60" s="184">
        <f t="shared" si="17"/>
        <v>0</v>
      </c>
      <c r="H60" s="184">
        <f t="shared" si="18"/>
        <v>3549.24</v>
      </c>
      <c r="I60" s="184">
        <f t="shared" si="19"/>
        <v>0</v>
      </c>
      <c r="J60" s="183">
        <f t="shared" si="20"/>
        <v>8873.0999999999985</v>
      </c>
      <c r="K60" s="184">
        <f t="shared" si="21"/>
        <v>0</v>
      </c>
    </row>
    <row r="61" spans="1:11" x14ac:dyDescent="0.25">
      <c r="A61" s="180" t="s">
        <v>58</v>
      </c>
      <c r="B61" s="181" t="s">
        <v>13</v>
      </c>
      <c r="C61" s="182" t="s">
        <v>1</v>
      </c>
      <c r="D61" s="183">
        <v>22110</v>
      </c>
      <c r="E61" s="183">
        <v>2105.71</v>
      </c>
      <c r="F61" s="184">
        <f>'PROPOSTA DETALHADA'!H61</f>
        <v>0</v>
      </c>
      <c r="G61" s="184">
        <f t="shared" si="17"/>
        <v>0</v>
      </c>
      <c r="H61" s="184">
        <f t="shared" si="18"/>
        <v>25268.52</v>
      </c>
      <c r="I61" s="184">
        <f t="shared" si="19"/>
        <v>0</v>
      </c>
      <c r="J61" s="183">
        <f t="shared" si="20"/>
        <v>63171.3</v>
      </c>
      <c r="K61" s="184">
        <f t="shared" si="21"/>
        <v>0</v>
      </c>
    </row>
    <row r="62" spans="1:11" x14ac:dyDescent="0.25">
      <c r="A62" s="180" t="s">
        <v>59</v>
      </c>
      <c r="B62" s="181" t="s">
        <v>14</v>
      </c>
      <c r="C62" s="182" t="s">
        <v>1</v>
      </c>
      <c r="D62" s="183">
        <v>65664.5</v>
      </c>
      <c r="E62" s="183">
        <v>1626.4</v>
      </c>
      <c r="F62" s="184">
        <f>'PROPOSTA DETALHADA'!H62</f>
        <v>0</v>
      </c>
      <c r="G62" s="184">
        <f t="shared" si="17"/>
        <v>0</v>
      </c>
      <c r="H62" s="184">
        <f t="shared" si="18"/>
        <v>19516.800000000003</v>
      </c>
      <c r="I62" s="184">
        <f t="shared" si="19"/>
        <v>0</v>
      </c>
      <c r="J62" s="183">
        <f t="shared" si="20"/>
        <v>48792</v>
      </c>
      <c r="K62" s="184">
        <f t="shared" si="21"/>
        <v>0</v>
      </c>
    </row>
    <row r="63" spans="1:11" x14ac:dyDescent="0.25">
      <c r="A63" s="180" t="s">
        <v>60</v>
      </c>
      <c r="B63" s="181" t="s">
        <v>15</v>
      </c>
      <c r="C63" s="182" t="s">
        <v>1</v>
      </c>
      <c r="D63" s="183">
        <v>13625</v>
      </c>
      <c r="E63" s="183">
        <v>162.19999999999999</v>
      </c>
      <c r="F63" s="184">
        <f>'PROPOSTA DETALHADA'!H63</f>
        <v>0</v>
      </c>
      <c r="G63" s="184">
        <f t="shared" si="17"/>
        <v>0</v>
      </c>
      <c r="H63" s="184">
        <f t="shared" si="18"/>
        <v>1946.3999999999999</v>
      </c>
      <c r="I63" s="184">
        <f t="shared" si="19"/>
        <v>0</v>
      </c>
      <c r="J63" s="183">
        <f t="shared" si="20"/>
        <v>4866</v>
      </c>
      <c r="K63" s="184">
        <f t="shared" si="21"/>
        <v>0</v>
      </c>
    </row>
    <row r="64" spans="1:11" ht="22.5" x14ac:dyDescent="0.25">
      <c r="A64" s="180" t="s">
        <v>61</v>
      </c>
      <c r="B64" s="181" t="s">
        <v>17</v>
      </c>
      <c r="C64" s="182" t="s">
        <v>1</v>
      </c>
      <c r="D64" s="183">
        <v>50422.45</v>
      </c>
      <c r="E64" s="183">
        <v>28812.83</v>
      </c>
      <c r="F64" s="184">
        <f>'PROPOSTA DETALHADA'!H64</f>
        <v>0</v>
      </c>
      <c r="G64" s="184">
        <f t="shared" si="17"/>
        <v>0</v>
      </c>
      <c r="H64" s="184">
        <f t="shared" si="18"/>
        <v>345753.96</v>
      </c>
      <c r="I64" s="184">
        <f t="shared" si="19"/>
        <v>0</v>
      </c>
      <c r="J64" s="183">
        <f t="shared" si="20"/>
        <v>864384.9</v>
      </c>
      <c r="K64" s="184">
        <f t="shared" si="21"/>
        <v>0</v>
      </c>
    </row>
    <row r="65" spans="1:11" x14ac:dyDescent="0.25">
      <c r="A65" s="180" t="s">
        <v>62</v>
      </c>
      <c r="B65" s="181" t="s">
        <v>10</v>
      </c>
      <c r="C65" s="182" t="s">
        <v>1</v>
      </c>
      <c r="D65" s="183">
        <v>1462</v>
      </c>
      <c r="E65" s="183">
        <v>34.81</v>
      </c>
      <c r="F65" s="184">
        <f>'PROPOSTA DETALHADA'!H65</f>
        <v>0</v>
      </c>
      <c r="G65" s="184">
        <f t="shared" si="17"/>
        <v>0</v>
      </c>
      <c r="H65" s="184">
        <f t="shared" si="18"/>
        <v>417.72</v>
      </c>
      <c r="I65" s="184">
        <f t="shared" si="19"/>
        <v>0</v>
      </c>
      <c r="J65" s="183">
        <f t="shared" si="20"/>
        <v>1044.3000000000002</v>
      </c>
      <c r="K65" s="184">
        <f t="shared" si="21"/>
        <v>0</v>
      </c>
    </row>
    <row r="66" spans="1:11" x14ac:dyDescent="0.25">
      <c r="A66" s="180" t="s">
        <v>63</v>
      </c>
      <c r="B66" s="181" t="s">
        <v>9</v>
      </c>
      <c r="C66" s="182" t="s">
        <v>1</v>
      </c>
      <c r="D66" s="183">
        <v>965</v>
      </c>
      <c r="E66" s="183">
        <v>22.98</v>
      </c>
      <c r="F66" s="184">
        <f>'PROPOSTA DETALHADA'!H66</f>
        <v>0</v>
      </c>
      <c r="G66" s="184">
        <f t="shared" si="17"/>
        <v>0</v>
      </c>
      <c r="H66" s="184">
        <f t="shared" si="18"/>
        <v>275.76</v>
      </c>
      <c r="I66" s="184">
        <f t="shared" si="19"/>
        <v>0</v>
      </c>
      <c r="J66" s="183">
        <f t="shared" si="20"/>
        <v>689.4</v>
      </c>
      <c r="K66" s="184">
        <f t="shared" si="21"/>
        <v>0</v>
      </c>
    </row>
    <row r="67" spans="1:11" x14ac:dyDescent="0.25">
      <c r="A67" s="180" t="s">
        <v>64</v>
      </c>
      <c r="B67" s="181" t="s">
        <v>8</v>
      </c>
      <c r="C67" s="182" t="s">
        <v>1</v>
      </c>
      <c r="D67" s="183">
        <v>497</v>
      </c>
      <c r="E67" s="183">
        <v>11.83</v>
      </c>
      <c r="F67" s="184">
        <f>'PROPOSTA DETALHADA'!H67</f>
        <v>0</v>
      </c>
      <c r="G67" s="184">
        <f t="shared" si="17"/>
        <v>0</v>
      </c>
      <c r="H67" s="184">
        <f t="shared" si="18"/>
        <v>141.96</v>
      </c>
      <c r="I67" s="184">
        <f t="shared" si="19"/>
        <v>0</v>
      </c>
      <c r="J67" s="183">
        <f t="shared" si="20"/>
        <v>354.9</v>
      </c>
      <c r="K67" s="184">
        <f t="shared" si="21"/>
        <v>0</v>
      </c>
    </row>
    <row r="68" spans="1:11" x14ac:dyDescent="0.25">
      <c r="A68" s="180" t="s">
        <v>65</v>
      </c>
      <c r="B68" s="181" t="s">
        <v>6</v>
      </c>
      <c r="C68" s="182" t="s">
        <v>1</v>
      </c>
      <c r="D68" s="183">
        <v>405.95</v>
      </c>
      <c r="E68" s="183">
        <v>405.95</v>
      </c>
      <c r="F68" s="184">
        <f>'PROPOSTA DETALHADA'!H68</f>
        <v>0</v>
      </c>
      <c r="G68" s="184">
        <f t="shared" si="17"/>
        <v>0</v>
      </c>
      <c r="H68" s="184">
        <f t="shared" si="18"/>
        <v>4871.3999999999996</v>
      </c>
      <c r="I68" s="184">
        <f t="shared" si="19"/>
        <v>0</v>
      </c>
      <c r="J68" s="183">
        <f t="shared" si="20"/>
        <v>12178.5</v>
      </c>
      <c r="K68" s="184">
        <f t="shared" si="21"/>
        <v>0</v>
      </c>
    </row>
    <row r="69" spans="1:11" x14ac:dyDescent="0.25">
      <c r="A69" s="188"/>
      <c r="B69" s="189"/>
      <c r="C69" s="190" t="s">
        <v>252</v>
      </c>
      <c r="D69" s="200">
        <f>SUM(D55:D68)</f>
        <v>169601.63</v>
      </c>
      <c r="E69" s="200">
        <f t="shared" ref="E69:K69" si="22">SUM(E55:E68)</f>
        <v>40799.4</v>
      </c>
      <c r="F69" s="201"/>
      <c r="G69" s="200">
        <f>SUM(G55:G68)</f>
        <v>0</v>
      </c>
      <c r="H69" s="200">
        <f>SUM(H55:H68)</f>
        <v>489592.8000000001</v>
      </c>
      <c r="I69" s="201">
        <f t="shared" si="22"/>
        <v>0</v>
      </c>
      <c r="J69" s="200">
        <f>SUM(J55:J68)</f>
        <v>1223982</v>
      </c>
      <c r="K69" s="201">
        <f t="shared" si="22"/>
        <v>0</v>
      </c>
    </row>
    <row r="70" spans="1:11" x14ac:dyDescent="0.25">
      <c r="A70" s="194"/>
      <c r="B70" s="194" t="s">
        <v>109</v>
      </c>
      <c r="C70" s="194"/>
      <c r="D70" s="194"/>
      <c r="E70" s="194"/>
      <c r="F70" s="195"/>
      <c r="G70" s="195"/>
      <c r="H70" s="195"/>
      <c r="I70" s="195"/>
      <c r="J70" s="194"/>
      <c r="K70" s="196"/>
    </row>
    <row r="71" spans="1:11" x14ac:dyDescent="0.25">
      <c r="A71" s="180" t="s">
        <v>67</v>
      </c>
      <c r="B71" s="181" t="s">
        <v>5</v>
      </c>
      <c r="C71" s="182" t="s">
        <v>1</v>
      </c>
      <c r="D71" s="183">
        <v>1994.3599999999994</v>
      </c>
      <c r="E71" s="183">
        <v>2032.6899999999998</v>
      </c>
      <c r="F71" s="184">
        <f>'PROPOSTA DETALHADA'!H71</f>
        <v>0</v>
      </c>
      <c r="G71" s="184">
        <f t="shared" ref="G71:G82" si="23">E71*F71</f>
        <v>0</v>
      </c>
      <c r="H71" s="184">
        <f t="shared" ref="H71:H82" si="24">E71*12</f>
        <v>24392.28</v>
      </c>
      <c r="I71" s="184">
        <f t="shared" ref="I71:I82" si="25">H71*F71</f>
        <v>0</v>
      </c>
      <c r="J71" s="183">
        <f t="shared" ref="J71:J82" si="26">E71*30</f>
        <v>60980.7</v>
      </c>
      <c r="K71" s="184">
        <f t="shared" ref="K71:K82" si="27">F71*J71</f>
        <v>0</v>
      </c>
    </row>
    <row r="72" spans="1:11" x14ac:dyDescent="0.25">
      <c r="A72" s="180" t="s">
        <v>34</v>
      </c>
      <c r="B72" s="181" t="s">
        <v>4</v>
      </c>
      <c r="C72" s="182" t="s">
        <v>1</v>
      </c>
      <c r="D72" s="183">
        <v>2510.37</v>
      </c>
      <c r="E72" s="183">
        <v>2484.3799999999992</v>
      </c>
      <c r="F72" s="184">
        <f>'PROPOSTA DETALHADA'!H72</f>
        <v>0</v>
      </c>
      <c r="G72" s="184">
        <f t="shared" si="23"/>
        <v>0</v>
      </c>
      <c r="H72" s="184">
        <f t="shared" si="24"/>
        <v>29812.55999999999</v>
      </c>
      <c r="I72" s="184">
        <f t="shared" si="25"/>
        <v>0</v>
      </c>
      <c r="J72" s="183">
        <f t="shared" si="26"/>
        <v>74531.39999999998</v>
      </c>
      <c r="K72" s="184">
        <f t="shared" si="27"/>
        <v>0</v>
      </c>
    </row>
    <row r="73" spans="1:11" x14ac:dyDescent="0.25">
      <c r="A73" s="180" t="s">
        <v>68</v>
      </c>
      <c r="B73" s="181" t="s">
        <v>7</v>
      </c>
      <c r="C73" s="182" t="s">
        <v>1</v>
      </c>
      <c r="D73" s="183">
        <v>4041.1800000000012</v>
      </c>
      <c r="E73" s="183">
        <v>4041.18</v>
      </c>
      <c r="F73" s="184">
        <f>'PROPOSTA DETALHADA'!H73</f>
        <v>0</v>
      </c>
      <c r="G73" s="184">
        <f t="shared" si="23"/>
        <v>0</v>
      </c>
      <c r="H73" s="184">
        <f t="shared" si="24"/>
        <v>48494.159999999996</v>
      </c>
      <c r="I73" s="184">
        <f t="shared" si="25"/>
        <v>0</v>
      </c>
      <c r="J73" s="183">
        <f t="shared" si="26"/>
        <v>121235.4</v>
      </c>
      <c r="K73" s="184">
        <f t="shared" si="27"/>
        <v>0</v>
      </c>
    </row>
    <row r="74" spans="1:11" x14ac:dyDescent="0.25">
      <c r="A74" s="180" t="s">
        <v>37</v>
      </c>
      <c r="B74" s="181" t="s">
        <v>13</v>
      </c>
      <c r="C74" s="182" t="s">
        <v>1</v>
      </c>
      <c r="D74" s="183">
        <v>500</v>
      </c>
      <c r="E74" s="183">
        <v>47.62</v>
      </c>
      <c r="F74" s="184">
        <f>'PROPOSTA DETALHADA'!H74</f>
        <v>0</v>
      </c>
      <c r="G74" s="184">
        <f t="shared" si="23"/>
        <v>0</v>
      </c>
      <c r="H74" s="184">
        <f t="shared" si="24"/>
        <v>571.43999999999994</v>
      </c>
      <c r="I74" s="184">
        <f t="shared" si="25"/>
        <v>0</v>
      </c>
      <c r="J74" s="183">
        <f t="shared" si="26"/>
        <v>1428.6</v>
      </c>
      <c r="K74" s="184">
        <f t="shared" si="27"/>
        <v>0</v>
      </c>
    </row>
    <row r="75" spans="1:11" x14ac:dyDescent="0.25">
      <c r="A75" s="180" t="s">
        <v>69</v>
      </c>
      <c r="B75" s="181" t="s">
        <v>14</v>
      </c>
      <c r="C75" s="182" t="s">
        <v>1</v>
      </c>
      <c r="D75" s="183">
        <v>500</v>
      </c>
      <c r="E75" s="183">
        <v>11.9</v>
      </c>
      <c r="F75" s="184">
        <f>'PROPOSTA DETALHADA'!H75</f>
        <v>0</v>
      </c>
      <c r="G75" s="184">
        <f t="shared" si="23"/>
        <v>0</v>
      </c>
      <c r="H75" s="184">
        <f t="shared" si="24"/>
        <v>142.80000000000001</v>
      </c>
      <c r="I75" s="184">
        <f t="shared" si="25"/>
        <v>0</v>
      </c>
      <c r="J75" s="183">
        <f t="shared" si="26"/>
        <v>357</v>
      </c>
      <c r="K75" s="184">
        <f t="shared" si="27"/>
        <v>0</v>
      </c>
    </row>
    <row r="76" spans="1:11" x14ac:dyDescent="0.25">
      <c r="A76" s="180" t="s">
        <v>70</v>
      </c>
      <c r="B76" s="181" t="s">
        <v>15</v>
      </c>
      <c r="C76" s="182" t="s">
        <v>1</v>
      </c>
      <c r="D76" s="183">
        <v>500</v>
      </c>
      <c r="E76" s="183">
        <v>5.95</v>
      </c>
      <c r="F76" s="184">
        <f>'PROPOSTA DETALHADA'!H76</f>
        <v>0</v>
      </c>
      <c r="G76" s="184">
        <f t="shared" si="23"/>
        <v>0</v>
      </c>
      <c r="H76" s="184">
        <f t="shared" si="24"/>
        <v>71.400000000000006</v>
      </c>
      <c r="I76" s="184">
        <f t="shared" si="25"/>
        <v>0</v>
      </c>
      <c r="J76" s="183">
        <f t="shared" si="26"/>
        <v>178.5</v>
      </c>
      <c r="K76" s="184">
        <f t="shared" si="27"/>
        <v>0</v>
      </c>
    </row>
    <row r="77" spans="1:11" ht="22.5" x14ac:dyDescent="0.25">
      <c r="A77" s="180" t="s">
        <v>71</v>
      </c>
      <c r="B77" s="181" t="s">
        <v>17</v>
      </c>
      <c r="C77" s="182" t="s">
        <v>1</v>
      </c>
      <c r="D77" s="183">
        <v>1500</v>
      </c>
      <c r="E77" s="183">
        <v>857.14</v>
      </c>
      <c r="F77" s="184">
        <f>'PROPOSTA DETALHADA'!H77</f>
        <v>0</v>
      </c>
      <c r="G77" s="184">
        <f t="shared" si="23"/>
        <v>0</v>
      </c>
      <c r="H77" s="184">
        <f t="shared" si="24"/>
        <v>10285.68</v>
      </c>
      <c r="I77" s="184">
        <f t="shared" si="25"/>
        <v>0</v>
      </c>
      <c r="J77" s="183">
        <f t="shared" si="26"/>
        <v>25714.2</v>
      </c>
      <c r="K77" s="184">
        <f t="shared" si="27"/>
        <v>0</v>
      </c>
    </row>
    <row r="78" spans="1:11" x14ac:dyDescent="0.25">
      <c r="A78" s="180" t="s">
        <v>72</v>
      </c>
      <c r="B78" s="181" t="s">
        <v>10</v>
      </c>
      <c r="C78" s="182" t="s">
        <v>1</v>
      </c>
      <c r="D78" s="183">
        <v>3444</v>
      </c>
      <c r="E78" s="183">
        <v>81.99</v>
      </c>
      <c r="F78" s="184">
        <f>'PROPOSTA DETALHADA'!H78</f>
        <v>0</v>
      </c>
      <c r="G78" s="184">
        <f t="shared" si="23"/>
        <v>0</v>
      </c>
      <c r="H78" s="184">
        <f t="shared" si="24"/>
        <v>983.87999999999988</v>
      </c>
      <c r="I78" s="184">
        <f t="shared" si="25"/>
        <v>0</v>
      </c>
      <c r="J78" s="183">
        <f t="shared" si="26"/>
        <v>2459.6999999999998</v>
      </c>
      <c r="K78" s="184">
        <f t="shared" si="27"/>
        <v>0</v>
      </c>
    </row>
    <row r="79" spans="1:11" x14ac:dyDescent="0.25">
      <c r="A79" s="180" t="s">
        <v>73</v>
      </c>
      <c r="B79" s="181" t="s">
        <v>9</v>
      </c>
      <c r="C79" s="182" t="s">
        <v>1</v>
      </c>
      <c r="D79" s="183">
        <v>3444</v>
      </c>
      <c r="E79" s="183">
        <v>81.99</v>
      </c>
      <c r="F79" s="184">
        <f>'PROPOSTA DETALHADA'!H79</f>
        <v>0</v>
      </c>
      <c r="G79" s="184">
        <f t="shared" si="23"/>
        <v>0</v>
      </c>
      <c r="H79" s="184">
        <f t="shared" si="24"/>
        <v>983.87999999999988</v>
      </c>
      <c r="I79" s="184">
        <f t="shared" si="25"/>
        <v>0</v>
      </c>
      <c r="J79" s="183">
        <f t="shared" si="26"/>
        <v>2459.6999999999998</v>
      </c>
      <c r="K79" s="184">
        <f t="shared" si="27"/>
        <v>0</v>
      </c>
    </row>
    <row r="80" spans="1:11" x14ac:dyDescent="0.25">
      <c r="A80" s="180" t="s">
        <v>74</v>
      </c>
      <c r="B80" s="181" t="s">
        <v>6</v>
      </c>
      <c r="C80" s="182" t="s">
        <v>1</v>
      </c>
      <c r="D80" s="183">
        <v>264.95</v>
      </c>
      <c r="E80" s="183">
        <v>264.95</v>
      </c>
      <c r="F80" s="184">
        <f>'PROPOSTA DETALHADA'!H80</f>
        <v>0</v>
      </c>
      <c r="G80" s="184">
        <f t="shared" si="23"/>
        <v>0</v>
      </c>
      <c r="H80" s="184">
        <f t="shared" si="24"/>
        <v>3179.3999999999996</v>
      </c>
      <c r="I80" s="184">
        <f t="shared" si="25"/>
        <v>0</v>
      </c>
      <c r="J80" s="183">
        <f t="shared" si="26"/>
        <v>7948.5</v>
      </c>
      <c r="K80" s="184">
        <f t="shared" si="27"/>
        <v>0</v>
      </c>
    </row>
    <row r="81" spans="1:11" x14ac:dyDescent="0.25">
      <c r="A81" s="180" t="s">
        <v>75</v>
      </c>
      <c r="B81" s="181" t="s">
        <v>19</v>
      </c>
      <c r="C81" s="182" t="s">
        <v>1</v>
      </c>
      <c r="D81" s="183">
        <v>215.23000000000002</v>
      </c>
      <c r="E81" s="183">
        <v>215.23</v>
      </c>
      <c r="F81" s="184">
        <f>'PROPOSTA DETALHADA'!H81</f>
        <v>0</v>
      </c>
      <c r="G81" s="184">
        <f t="shared" si="23"/>
        <v>0</v>
      </c>
      <c r="H81" s="184">
        <f t="shared" si="24"/>
        <v>2582.7599999999998</v>
      </c>
      <c r="I81" s="184">
        <f t="shared" si="25"/>
        <v>0</v>
      </c>
      <c r="J81" s="183">
        <f t="shared" si="26"/>
        <v>6456.9</v>
      </c>
      <c r="K81" s="184">
        <f t="shared" si="27"/>
        <v>0</v>
      </c>
    </row>
    <row r="82" spans="1:11" x14ac:dyDescent="0.25">
      <c r="A82" s="180" t="s">
        <v>76</v>
      </c>
      <c r="B82" s="181" t="s">
        <v>16</v>
      </c>
      <c r="C82" s="182" t="s">
        <v>1</v>
      </c>
      <c r="D82" s="183">
        <v>450</v>
      </c>
      <c r="E82" s="183">
        <v>450</v>
      </c>
      <c r="F82" s="184">
        <f>'PROPOSTA DETALHADA'!H82</f>
        <v>0</v>
      </c>
      <c r="G82" s="184">
        <f t="shared" si="23"/>
        <v>0</v>
      </c>
      <c r="H82" s="184">
        <f t="shared" si="24"/>
        <v>5400</v>
      </c>
      <c r="I82" s="184">
        <f t="shared" si="25"/>
        <v>0</v>
      </c>
      <c r="J82" s="183">
        <f t="shared" si="26"/>
        <v>13500</v>
      </c>
      <c r="K82" s="184">
        <f t="shared" si="27"/>
        <v>0</v>
      </c>
    </row>
    <row r="83" spans="1:11" x14ac:dyDescent="0.25">
      <c r="A83" s="205"/>
      <c r="B83" s="206"/>
      <c r="C83" s="207" t="s">
        <v>253</v>
      </c>
      <c r="D83" s="208">
        <f>SUM(D71:D82)</f>
        <v>19364.09</v>
      </c>
      <c r="E83" s="208">
        <f t="shared" ref="E83:K83" si="28">SUM(E71:E82)</f>
        <v>10575.019999999999</v>
      </c>
      <c r="F83" s="209"/>
      <c r="G83" s="208">
        <f>SUM(G71:G82)</f>
        <v>0</v>
      </c>
      <c r="H83" s="208">
        <f>SUM(H71:H82)</f>
        <v>126900.23999999998</v>
      </c>
      <c r="I83" s="209">
        <f t="shared" si="28"/>
        <v>0</v>
      </c>
      <c r="J83" s="208">
        <f>SUM(J71:J82)</f>
        <v>317250.60000000003</v>
      </c>
      <c r="K83" s="209">
        <f t="shared" si="28"/>
        <v>0</v>
      </c>
    </row>
    <row r="84" spans="1:11" x14ac:dyDescent="0.25">
      <c r="A84" s="197"/>
      <c r="B84" s="198" t="s">
        <v>110</v>
      </c>
      <c r="C84" s="198"/>
      <c r="D84" s="198"/>
      <c r="E84" s="198"/>
      <c r="F84" s="199"/>
      <c r="G84" s="199"/>
      <c r="H84" s="199"/>
      <c r="I84" s="199"/>
      <c r="J84" s="198"/>
      <c r="K84" s="196"/>
    </row>
    <row r="85" spans="1:11" x14ac:dyDescent="0.25">
      <c r="A85" s="210" t="s">
        <v>77</v>
      </c>
      <c r="B85" s="211" t="s">
        <v>5</v>
      </c>
      <c r="C85" s="212" t="s">
        <v>1</v>
      </c>
      <c r="D85" s="213">
        <v>863.58</v>
      </c>
      <c r="E85" s="213">
        <v>471.57</v>
      </c>
      <c r="F85" s="184">
        <f>'PROPOSTA DETALHADA'!H85</f>
        <v>0</v>
      </c>
      <c r="G85" s="184">
        <f t="shared" ref="G85:G97" si="29">E85*F85</f>
        <v>0</v>
      </c>
      <c r="H85" s="184">
        <f t="shared" ref="H85:H97" si="30">E85*12</f>
        <v>5658.84</v>
      </c>
      <c r="I85" s="184">
        <f t="shared" ref="I85:I97" si="31">H85*F85</f>
        <v>0</v>
      </c>
      <c r="J85" s="183">
        <f t="shared" ref="J85:J97" si="32">E85*30</f>
        <v>14147.1</v>
      </c>
      <c r="K85" s="184">
        <f t="shared" ref="K85:K97" si="33">F85*J85</f>
        <v>0</v>
      </c>
    </row>
    <row r="86" spans="1:11" x14ac:dyDescent="0.25">
      <c r="A86" s="180" t="s">
        <v>81</v>
      </c>
      <c r="B86" s="181" t="s">
        <v>4</v>
      </c>
      <c r="C86" s="182" t="s">
        <v>1</v>
      </c>
      <c r="D86" s="183">
        <v>872</v>
      </c>
      <c r="E86" s="183">
        <v>635.41000000000008</v>
      </c>
      <c r="F86" s="184">
        <f>'PROPOSTA DETALHADA'!H86</f>
        <v>0</v>
      </c>
      <c r="G86" s="184">
        <f t="shared" si="29"/>
        <v>0</v>
      </c>
      <c r="H86" s="184">
        <f t="shared" si="30"/>
        <v>7624.920000000001</v>
      </c>
      <c r="I86" s="184">
        <f t="shared" si="31"/>
        <v>0</v>
      </c>
      <c r="J86" s="183">
        <f t="shared" si="32"/>
        <v>19062.300000000003</v>
      </c>
      <c r="K86" s="184">
        <f t="shared" si="33"/>
        <v>0</v>
      </c>
    </row>
    <row r="87" spans="1:11" x14ac:dyDescent="0.25">
      <c r="A87" s="180" t="s">
        <v>80</v>
      </c>
      <c r="B87" s="181" t="s">
        <v>7</v>
      </c>
      <c r="C87" s="182" t="s">
        <v>1</v>
      </c>
      <c r="D87" s="183">
        <v>663.05</v>
      </c>
      <c r="E87" s="183">
        <v>418.85</v>
      </c>
      <c r="F87" s="184">
        <f>'PROPOSTA DETALHADA'!H87</f>
        <v>0</v>
      </c>
      <c r="G87" s="184">
        <f t="shared" si="29"/>
        <v>0</v>
      </c>
      <c r="H87" s="184">
        <f t="shared" si="30"/>
        <v>5026.2000000000007</v>
      </c>
      <c r="I87" s="184">
        <f t="shared" si="31"/>
        <v>0</v>
      </c>
      <c r="J87" s="183">
        <f t="shared" si="32"/>
        <v>12565.5</v>
      </c>
      <c r="K87" s="184">
        <f t="shared" si="33"/>
        <v>0</v>
      </c>
    </row>
    <row r="88" spans="1:11" x14ac:dyDescent="0.25">
      <c r="A88" s="180" t="s">
        <v>84</v>
      </c>
      <c r="B88" s="181" t="s">
        <v>3</v>
      </c>
      <c r="C88" s="182" t="s">
        <v>1</v>
      </c>
      <c r="D88" s="183">
        <v>129.30000000000001</v>
      </c>
      <c r="E88" s="183">
        <v>24.63</v>
      </c>
      <c r="F88" s="184">
        <f>'PROPOSTA DETALHADA'!H88</f>
        <v>0</v>
      </c>
      <c r="G88" s="184">
        <f t="shared" si="29"/>
        <v>0</v>
      </c>
      <c r="H88" s="184">
        <f t="shared" si="30"/>
        <v>295.56</v>
      </c>
      <c r="I88" s="184">
        <f t="shared" si="31"/>
        <v>0</v>
      </c>
      <c r="J88" s="183">
        <f t="shared" si="32"/>
        <v>738.9</v>
      </c>
      <c r="K88" s="184">
        <f t="shared" si="33"/>
        <v>0</v>
      </c>
    </row>
    <row r="89" spans="1:11" x14ac:dyDescent="0.25">
      <c r="A89" s="180" t="s">
        <v>83</v>
      </c>
      <c r="B89" s="181" t="s">
        <v>18</v>
      </c>
      <c r="C89" s="182" t="s">
        <v>1</v>
      </c>
      <c r="D89" s="183">
        <v>674.3</v>
      </c>
      <c r="E89" s="183">
        <v>342.86</v>
      </c>
      <c r="F89" s="184">
        <f>'PROPOSTA DETALHADA'!H89</f>
        <v>0</v>
      </c>
      <c r="G89" s="184">
        <f t="shared" si="29"/>
        <v>0</v>
      </c>
      <c r="H89" s="184">
        <f t="shared" si="30"/>
        <v>4114.32</v>
      </c>
      <c r="I89" s="184">
        <f t="shared" si="31"/>
        <v>0</v>
      </c>
      <c r="J89" s="183">
        <f t="shared" si="32"/>
        <v>10285.800000000001</v>
      </c>
      <c r="K89" s="184">
        <f t="shared" si="33"/>
        <v>0</v>
      </c>
    </row>
    <row r="90" spans="1:11" x14ac:dyDescent="0.25">
      <c r="A90" s="180" t="s">
        <v>87</v>
      </c>
      <c r="B90" s="181" t="s">
        <v>13</v>
      </c>
      <c r="C90" s="182" t="s">
        <v>1</v>
      </c>
      <c r="D90" s="183">
        <v>600</v>
      </c>
      <c r="E90" s="183">
        <v>57.14</v>
      </c>
      <c r="F90" s="184">
        <f>'PROPOSTA DETALHADA'!H90</f>
        <v>0</v>
      </c>
      <c r="G90" s="184">
        <f t="shared" si="29"/>
        <v>0</v>
      </c>
      <c r="H90" s="184">
        <f t="shared" si="30"/>
        <v>685.68000000000006</v>
      </c>
      <c r="I90" s="184">
        <f t="shared" si="31"/>
        <v>0</v>
      </c>
      <c r="J90" s="183">
        <f t="shared" si="32"/>
        <v>1714.2</v>
      </c>
      <c r="K90" s="184">
        <f t="shared" si="33"/>
        <v>0</v>
      </c>
    </row>
    <row r="91" spans="1:11" x14ac:dyDescent="0.25">
      <c r="A91" s="180" t="s">
        <v>88</v>
      </c>
      <c r="B91" s="181" t="s">
        <v>14</v>
      </c>
      <c r="C91" s="182" t="s">
        <v>1</v>
      </c>
      <c r="D91" s="183">
        <v>13000</v>
      </c>
      <c r="E91" s="183">
        <v>619.04999999999995</v>
      </c>
      <c r="F91" s="184">
        <f>'PROPOSTA DETALHADA'!H91</f>
        <v>0</v>
      </c>
      <c r="G91" s="184">
        <f t="shared" si="29"/>
        <v>0</v>
      </c>
      <c r="H91" s="184">
        <f t="shared" si="30"/>
        <v>7428.5999999999995</v>
      </c>
      <c r="I91" s="184">
        <f t="shared" si="31"/>
        <v>0</v>
      </c>
      <c r="J91" s="183">
        <f t="shared" si="32"/>
        <v>18571.5</v>
      </c>
      <c r="K91" s="184">
        <f t="shared" si="33"/>
        <v>0</v>
      </c>
    </row>
    <row r="92" spans="1:11" x14ac:dyDescent="0.25">
      <c r="A92" s="180" t="s">
        <v>89</v>
      </c>
      <c r="B92" s="181" t="s">
        <v>15</v>
      </c>
      <c r="C92" s="182" t="s">
        <v>1</v>
      </c>
      <c r="D92" s="183">
        <v>500</v>
      </c>
      <c r="E92" s="183">
        <v>5.95</v>
      </c>
      <c r="F92" s="184">
        <f>'PROPOSTA DETALHADA'!H92</f>
        <v>0</v>
      </c>
      <c r="G92" s="184">
        <f t="shared" si="29"/>
        <v>0</v>
      </c>
      <c r="H92" s="184">
        <f t="shared" si="30"/>
        <v>71.400000000000006</v>
      </c>
      <c r="I92" s="184">
        <f t="shared" si="31"/>
        <v>0</v>
      </c>
      <c r="J92" s="183">
        <f t="shared" si="32"/>
        <v>178.5</v>
      </c>
      <c r="K92" s="184">
        <f t="shared" si="33"/>
        <v>0</v>
      </c>
    </row>
    <row r="93" spans="1:11" ht="22.5" x14ac:dyDescent="0.25">
      <c r="A93" s="180" t="s">
        <v>90</v>
      </c>
      <c r="B93" s="181" t="s">
        <v>17</v>
      </c>
      <c r="C93" s="182" t="s">
        <v>1</v>
      </c>
      <c r="D93" s="183">
        <v>14100</v>
      </c>
      <c r="E93" s="183">
        <v>8057.14</v>
      </c>
      <c r="F93" s="184">
        <f>'PROPOSTA DETALHADA'!H93</f>
        <v>0</v>
      </c>
      <c r="G93" s="184">
        <f t="shared" si="29"/>
        <v>0</v>
      </c>
      <c r="H93" s="184">
        <f t="shared" si="30"/>
        <v>96685.680000000008</v>
      </c>
      <c r="I93" s="184">
        <f t="shared" si="31"/>
        <v>0</v>
      </c>
      <c r="J93" s="183">
        <f t="shared" si="32"/>
        <v>241714.2</v>
      </c>
      <c r="K93" s="184">
        <f t="shared" si="33"/>
        <v>0</v>
      </c>
    </row>
    <row r="94" spans="1:11" x14ac:dyDescent="0.25">
      <c r="A94" s="180" t="s">
        <v>86</v>
      </c>
      <c r="B94" s="181" t="s">
        <v>10</v>
      </c>
      <c r="C94" s="182" t="s">
        <v>1</v>
      </c>
      <c r="D94" s="183">
        <v>500</v>
      </c>
      <c r="E94" s="183">
        <v>11.9</v>
      </c>
      <c r="F94" s="184">
        <f>'PROPOSTA DETALHADA'!H94</f>
        <v>0</v>
      </c>
      <c r="G94" s="184">
        <f t="shared" si="29"/>
        <v>0</v>
      </c>
      <c r="H94" s="184">
        <f t="shared" si="30"/>
        <v>142.80000000000001</v>
      </c>
      <c r="I94" s="184">
        <f t="shared" si="31"/>
        <v>0</v>
      </c>
      <c r="J94" s="183">
        <f t="shared" si="32"/>
        <v>357</v>
      </c>
      <c r="K94" s="184">
        <f t="shared" si="33"/>
        <v>0</v>
      </c>
    </row>
    <row r="95" spans="1:11" x14ac:dyDescent="0.25">
      <c r="A95" s="180" t="s">
        <v>82</v>
      </c>
      <c r="B95" s="181" t="s">
        <v>9</v>
      </c>
      <c r="C95" s="182" t="s">
        <v>1</v>
      </c>
      <c r="D95" s="183">
        <v>500</v>
      </c>
      <c r="E95" s="183">
        <v>11.9</v>
      </c>
      <c r="F95" s="184">
        <f>'PROPOSTA DETALHADA'!H95</f>
        <v>0</v>
      </c>
      <c r="G95" s="184">
        <f t="shared" si="29"/>
        <v>0</v>
      </c>
      <c r="H95" s="184">
        <f t="shared" si="30"/>
        <v>142.80000000000001</v>
      </c>
      <c r="I95" s="184">
        <f t="shared" si="31"/>
        <v>0</v>
      </c>
      <c r="J95" s="183">
        <f t="shared" si="32"/>
        <v>357</v>
      </c>
      <c r="K95" s="184">
        <f t="shared" si="33"/>
        <v>0</v>
      </c>
    </row>
    <row r="96" spans="1:11" x14ac:dyDescent="0.25">
      <c r="A96" s="180" t="s">
        <v>85</v>
      </c>
      <c r="B96" s="181" t="s">
        <v>6</v>
      </c>
      <c r="C96" s="182" t="s">
        <v>1</v>
      </c>
      <c r="D96" s="183">
        <v>150.74999999999997</v>
      </c>
      <c r="E96" s="183">
        <v>150.75</v>
      </c>
      <c r="F96" s="184">
        <f>'PROPOSTA DETALHADA'!H96</f>
        <v>0</v>
      </c>
      <c r="G96" s="184">
        <f t="shared" si="29"/>
        <v>0</v>
      </c>
      <c r="H96" s="184">
        <f t="shared" si="30"/>
        <v>1809</v>
      </c>
      <c r="I96" s="184">
        <f t="shared" si="31"/>
        <v>0</v>
      </c>
      <c r="J96" s="183">
        <f t="shared" si="32"/>
        <v>4522.5</v>
      </c>
      <c r="K96" s="184">
        <f t="shared" si="33"/>
        <v>0</v>
      </c>
    </row>
    <row r="97" spans="1:11" x14ac:dyDescent="0.25">
      <c r="A97" s="180" t="s">
        <v>100</v>
      </c>
      <c r="B97" s="181" t="s">
        <v>19</v>
      </c>
      <c r="C97" s="182" t="s">
        <v>1</v>
      </c>
      <c r="D97" s="183">
        <v>584.02</v>
      </c>
      <c r="E97" s="183">
        <v>584.02</v>
      </c>
      <c r="F97" s="184">
        <f>'PROPOSTA DETALHADA'!H97</f>
        <v>0</v>
      </c>
      <c r="G97" s="184">
        <f t="shared" si="29"/>
        <v>0</v>
      </c>
      <c r="H97" s="184">
        <f t="shared" si="30"/>
        <v>7008.24</v>
      </c>
      <c r="I97" s="184">
        <f t="shared" si="31"/>
        <v>0</v>
      </c>
      <c r="J97" s="183">
        <f t="shared" si="32"/>
        <v>17520.599999999999</v>
      </c>
      <c r="K97" s="184">
        <f t="shared" si="33"/>
        <v>0</v>
      </c>
    </row>
    <row r="98" spans="1:11" x14ac:dyDescent="0.25">
      <c r="A98" s="214"/>
      <c r="B98" s="215"/>
      <c r="C98" s="216" t="s">
        <v>254</v>
      </c>
      <c r="D98" s="208">
        <f>SUM(D85:D97)</f>
        <v>33137</v>
      </c>
      <c r="E98" s="208">
        <f t="shared" ref="E98:K98" si="34">SUM(E85:E97)</f>
        <v>11391.17</v>
      </c>
      <c r="F98" s="209"/>
      <c r="G98" s="208">
        <f>SUM(G85:G97)</f>
        <v>0</v>
      </c>
      <c r="H98" s="208">
        <f>SUM(H85:H97)</f>
        <v>136694.04</v>
      </c>
      <c r="I98" s="209">
        <f t="shared" si="34"/>
        <v>0</v>
      </c>
      <c r="J98" s="208">
        <f>SUM(J85:J97)</f>
        <v>341735.1</v>
      </c>
      <c r="K98" s="209">
        <f t="shared" si="34"/>
        <v>0</v>
      </c>
    </row>
    <row r="99" spans="1:11" x14ac:dyDescent="0.25">
      <c r="A99" s="197"/>
      <c r="B99" s="198" t="s">
        <v>111</v>
      </c>
      <c r="C99" s="198"/>
      <c r="D99" s="198"/>
      <c r="E99" s="198"/>
      <c r="F99" s="199"/>
      <c r="G99" s="199"/>
      <c r="H99" s="199"/>
      <c r="I99" s="199"/>
      <c r="J99" s="198"/>
      <c r="K99" s="196"/>
    </row>
    <row r="100" spans="1:11" x14ac:dyDescent="0.25">
      <c r="A100" s="210" t="s">
        <v>78</v>
      </c>
      <c r="B100" s="211" t="s">
        <v>5</v>
      </c>
      <c r="C100" s="212" t="s">
        <v>1</v>
      </c>
      <c r="D100" s="213">
        <v>1955.1599999999996</v>
      </c>
      <c r="E100" s="213">
        <v>1955.1599999999996</v>
      </c>
      <c r="F100" s="184">
        <f>'PROPOSTA DETALHADA'!H100</f>
        <v>0</v>
      </c>
      <c r="G100" s="184">
        <f t="shared" ref="G100:G107" si="35">E100*F100</f>
        <v>0</v>
      </c>
      <c r="H100" s="184">
        <f t="shared" ref="H100:H107" si="36">E100*12</f>
        <v>23461.919999999995</v>
      </c>
      <c r="I100" s="184">
        <f t="shared" ref="I100:I107" si="37">H100*F100</f>
        <v>0</v>
      </c>
      <c r="J100" s="183">
        <f t="shared" ref="J100:J107" si="38">E100*30</f>
        <v>58654.799999999988</v>
      </c>
      <c r="K100" s="184">
        <f t="shared" ref="K100:K107" si="39">F100*J100</f>
        <v>0</v>
      </c>
    </row>
    <row r="101" spans="1:11" x14ac:dyDescent="0.25">
      <c r="A101" s="180" t="s">
        <v>91</v>
      </c>
      <c r="B101" s="181" t="s">
        <v>4</v>
      </c>
      <c r="C101" s="182" t="s">
        <v>1</v>
      </c>
      <c r="D101" s="183">
        <v>2239.39</v>
      </c>
      <c r="E101" s="183">
        <v>1597.9799999999998</v>
      </c>
      <c r="F101" s="184">
        <f>'PROPOSTA DETALHADA'!H101</f>
        <v>0</v>
      </c>
      <c r="G101" s="184">
        <f t="shared" si="35"/>
        <v>0</v>
      </c>
      <c r="H101" s="184">
        <f t="shared" si="36"/>
        <v>19175.759999999998</v>
      </c>
      <c r="I101" s="184">
        <f t="shared" si="37"/>
        <v>0</v>
      </c>
      <c r="J101" s="183">
        <f t="shared" si="38"/>
        <v>47939.399999999994</v>
      </c>
      <c r="K101" s="184">
        <f t="shared" si="39"/>
        <v>0</v>
      </c>
    </row>
    <row r="102" spans="1:11" x14ac:dyDescent="0.25">
      <c r="A102" s="180" t="s">
        <v>95</v>
      </c>
      <c r="B102" s="181" t="s">
        <v>7</v>
      </c>
      <c r="C102" s="182" t="s">
        <v>1</v>
      </c>
      <c r="D102" s="183">
        <v>2220.5499999999993</v>
      </c>
      <c r="E102" s="183">
        <v>2220.5500000000002</v>
      </c>
      <c r="F102" s="184">
        <f>'PROPOSTA DETALHADA'!H102</f>
        <v>0</v>
      </c>
      <c r="G102" s="184">
        <f t="shared" si="35"/>
        <v>0</v>
      </c>
      <c r="H102" s="184">
        <f t="shared" si="36"/>
        <v>26646.600000000002</v>
      </c>
      <c r="I102" s="184">
        <f t="shared" si="37"/>
        <v>0</v>
      </c>
      <c r="J102" s="183">
        <f t="shared" si="38"/>
        <v>66616.5</v>
      </c>
      <c r="K102" s="184">
        <f t="shared" si="39"/>
        <v>0</v>
      </c>
    </row>
    <row r="103" spans="1:11" x14ac:dyDescent="0.25">
      <c r="A103" s="180" t="s">
        <v>97</v>
      </c>
      <c r="B103" s="181" t="s">
        <v>10</v>
      </c>
      <c r="C103" s="182" t="s">
        <v>1</v>
      </c>
      <c r="D103" s="183">
        <v>3158.3999999999996</v>
      </c>
      <c r="E103" s="183">
        <v>75.210000000000008</v>
      </c>
      <c r="F103" s="184">
        <f>'PROPOSTA DETALHADA'!H103</f>
        <v>0</v>
      </c>
      <c r="G103" s="184">
        <f t="shared" si="35"/>
        <v>0</v>
      </c>
      <c r="H103" s="184">
        <f t="shared" si="36"/>
        <v>902.5200000000001</v>
      </c>
      <c r="I103" s="184">
        <f t="shared" si="37"/>
        <v>0</v>
      </c>
      <c r="J103" s="183">
        <f t="shared" si="38"/>
        <v>2256.3000000000002</v>
      </c>
      <c r="K103" s="184">
        <f t="shared" si="39"/>
        <v>0</v>
      </c>
    </row>
    <row r="104" spans="1:11" x14ac:dyDescent="0.25">
      <c r="A104" s="180" t="s">
        <v>96</v>
      </c>
      <c r="B104" s="181" t="s">
        <v>9</v>
      </c>
      <c r="C104" s="182" t="s">
        <v>1</v>
      </c>
      <c r="D104" s="183">
        <v>3158.3999999999996</v>
      </c>
      <c r="E104" s="183">
        <v>75.210000000000008</v>
      </c>
      <c r="F104" s="184">
        <f>'PROPOSTA DETALHADA'!H104</f>
        <v>0</v>
      </c>
      <c r="G104" s="184">
        <f t="shared" si="35"/>
        <v>0</v>
      </c>
      <c r="H104" s="184">
        <f t="shared" si="36"/>
        <v>902.5200000000001</v>
      </c>
      <c r="I104" s="184">
        <f t="shared" si="37"/>
        <v>0</v>
      </c>
      <c r="J104" s="183">
        <f t="shared" si="38"/>
        <v>2256.3000000000002</v>
      </c>
      <c r="K104" s="184">
        <f t="shared" si="39"/>
        <v>0</v>
      </c>
    </row>
    <row r="105" spans="1:11" x14ac:dyDescent="0.25">
      <c r="A105" s="180" t="s">
        <v>94</v>
      </c>
      <c r="B105" s="181" t="s">
        <v>6</v>
      </c>
      <c r="C105" s="182" t="s">
        <v>1</v>
      </c>
      <c r="D105" s="183">
        <v>268.32000000000005</v>
      </c>
      <c r="E105" s="183">
        <v>268.32</v>
      </c>
      <c r="F105" s="184">
        <f>'PROPOSTA DETALHADA'!H105</f>
        <v>0</v>
      </c>
      <c r="G105" s="184">
        <f t="shared" si="35"/>
        <v>0</v>
      </c>
      <c r="H105" s="184">
        <f t="shared" si="36"/>
        <v>3219.84</v>
      </c>
      <c r="I105" s="184">
        <f t="shared" si="37"/>
        <v>0</v>
      </c>
      <c r="J105" s="183">
        <f t="shared" si="38"/>
        <v>8049.5999999999995</v>
      </c>
      <c r="K105" s="184">
        <f t="shared" si="39"/>
        <v>0</v>
      </c>
    </row>
    <row r="106" spans="1:11" x14ac:dyDescent="0.25">
      <c r="A106" s="180" t="s">
        <v>92</v>
      </c>
      <c r="B106" s="181" t="s">
        <v>19</v>
      </c>
      <c r="C106" s="182" t="s">
        <v>1</v>
      </c>
      <c r="D106" s="183">
        <v>659.7</v>
      </c>
      <c r="E106" s="183">
        <v>659.7</v>
      </c>
      <c r="F106" s="184">
        <f>'PROPOSTA DETALHADA'!H106</f>
        <v>0</v>
      </c>
      <c r="G106" s="184">
        <f t="shared" si="35"/>
        <v>0</v>
      </c>
      <c r="H106" s="184">
        <f t="shared" si="36"/>
        <v>7916.4000000000005</v>
      </c>
      <c r="I106" s="184">
        <f t="shared" si="37"/>
        <v>0</v>
      </c>
      <c r="J106" s="183">
        <f t="shared" si="38"/>
        <v>19791</v>
      </c>
      <c r="K106" s="184">
        <f t="shared" si="39"/>
        <v>0</v>
      </c>
    </row>
    <row r="107" spans="1:11" x14ac:dyDescent="0.25">
      <c r="A107" s="180" t="s">
        <v>93</v>
      </c>
      <c r="B107" s="181" t="s">
        <v>16</v>
      </c>
      <c r="C107" s="182" t="s">
        <v>1</v>
      </c>
      <c r="D107" s="183">
        <v>295.8</v>
      </c>
      <c r="E107" s="183">
        <v>295.8</v>
      </c>
      <c r="F107" s="184">
        <f>'PROPOSTA DETALHADA'!H107</f>
        <v>0</v>
      </c>
      <c r="G107" s="184">
        <f t="shared" si="35"/>
        <v>0</v>
      </c>
      <c r="H107" s="184">
        <f t="shared" si="36"/>
        <v>3549.6000000000004</v>
      </c>
      <c r="I107" s="184">
        <f t="shared" si="37"/>
        <v>0</v>
      </c>
      <c r="J107" s="183">
        <f t="shared" si="38"/>
        <v>8874</v>
      </c>
      <c r="K107" s="184">
        <f t="shared" si="39"/>
        <v>0</v>
      </c>
    </row>
    <row r="108" spans="1:11" x14ac:dyDescent="0.25">
      <c r="A108" s="205"/>
      <c r="B108" s="206"/>
      <c r="C108" s="207" t="s">
        <v>255</v>
      </c>
      <c r="D108" s="208">
        <f>SUM(D100:D107)</f>
        <v>13955.719999999998</v>
      </c>
      <c r="E108" s="208">
        <f t="shared" ref="E108:K108" si="40">SUM(E100:E107)</f>
        <v>7147.9299999999994</v>
      </c>
      <c r="F108" s="209"/>
      <c r="G108" s="208">
        <f>SUM(G100:G107)</f>
        <v>0</v>
      </c>
      <c r="H108" s="208">
        <f>SUM(H100:H107)</f>
        <v>85775.16</v>
      </c>
      <c r="I108" s="209">
        <f t="shared" si="40"/>
        <v>0</v>
      </c>
      <c r="J108" s="208">
        <f>SUM(J100:J107)</f>
        <v>214437.89999999997</v>
      </c>
      <c r="K108" s="209">
        <f t="shared" si="40"/>
        <v>0</v>
      </c>
    </row>
    <row r="109" spans="1:11" x14ac:dyDescent="0.25">
      <c r="A109" s="197"/>
      <c r="B109" s="198" t="s">
        <v>112</v>
      </c>
      <c r="C109" s="198"/>
      <c r="D109" s="198"/>
      <c r="E109" s="198"/>
      <c r="F109" s="199"/>
      <c r="G109" s="199"/>
      <c r="H109" s="199"/>
      <c r="I109" s="199"/>
      <c r="J109" s="198"/>
      <c r="K109" s="196"/>
    </row>
    <row r="110" spans="1:11" x14ac:dyDescent="0.25">
      <c r="A110" s="217" t="s">
        <v>79</v>
      </c>
      <c r="B110" s="218" t="s">
        <v>5</v>
      </c>
      <c r="C110" s="219" t="s">
        <v>1</v>
      </c>
      <c r="D110" s="213">
        <v>800</v>
      </c>
      <c r="E110" s="213">
        <v>152.39000000000001</v>
      </c>
      <c r="F110" s="184">
        <f>'PROPOSTA DETALHADA'!H110</f>
        <v>0</v>
      </c>
      <c r="G110" s="184">
        <f>E110*F110</f>
        <v>0</v>
      </c>
      <c r="H110" s="184">
        <f>E110*12</f>
        <v>1828.6800000000003</v>
      </c>
      <c r="I110" s="184">
        <f>H110*F110</f>
        <v>0</v>
      </c>
      <c r="J110" s="183">
        <f>E110*30</f>
        <v>4571.7000000000007</v>
      </c>
      <c r="K110" s="184">
        <f>F110*J110</f>
        <v>0</v>
      </c>
    </row>
    <row r="111" spans="1:11" x14ac:dyDescent="0.25">
      <c r="A111" s="205"/>
      <c r="B111" s="206"/>
      <c r="C111" s="207" t="s">
        <v>256</v>
      </c>
      <c r="D111" s="220">
        <f>D110</f>
        <v>800</v>
      </c>
      <c r="E111" s="208">
        <f t="shared" ref="E111:K111" si="41">E110</f>
        <v>152.39000000000001</v>
      </c>
      <c r="F111" s="209"/>
      <c r="G111" s="208">
        <f>G110</f>
        <v>0</v>
      </c>
      <c r="H111" s="208">
        <f>H110</f>
        <v>1828.6800000000003</v>
      </c>
      <c r="I111" s="209">
        <f t="shared" si="41"/>
        <v>0</v>
      </c>
      <c r="J111" s="208">
        <f>J110</f>
        <v>4571.7000000000007</v>
      </c>
      <c r="K111" s="209">
        <f t="shared" si="41"/>
        <v>0</v>
      </c>
    </row>
    <row r="112" spans="1:11" x14ac:dyDescent="0.25">
      <c r="A112" s="197"/>
      <c r="B112" s="198" t="s">
        <v>113</v>
      </c>
      <c r="C112" s="198"/>
      <c r="D112" s="198"/>
      <c r="E112" s="198"/>
      <c r="F112" s="199"/>
      <c r="G112" s="199"/>
      <c r="H112" s="199"/>
      <c r="I112" s="199"/>
      <c r="J112" s="198"/>
      <c r="K112" s="196"/>
    </row>
    <row r="113" spans="1:11" x14ac:dyDescent="0.25">
      <c r="A113" s="210" t="s">
        <v>98</v>
      </c>
      <c r="B113" s="211" t="s">
        <v>5</v>
      </c>
      <c r="C113" s="212" t="s">
        <v>1</v>
      </c>
      <c r="D113" s="213">
        <v>360</v>
      </c>
      <c r="E113" s="213">
        <v>68.58</v>
      </c>
      <c r="F113" s="184">
        <f>'PROPOSTA DETALHADA'!H113</f>
        <v>0</v>
      </c>
      <c r="G113" s="184">
        <f>E113*F113</f>
        <v>0</v>
      </c>
      <c r="H113" s="184">
        <f>E113*12</f>
        <v>822.96</v>
      </c>
      <c r="I113" s="184">
        <f>H113*F113</f>
        <v>0</v>
      </c>
      <c r="J113" s="183">
        <f>E113*30</f>
        <v>2057.4</v>
      </c>
      <c r="K113" s="184">
        <f>F113*J113</f>
        <v>0</v>
      </c>
    </row>
    <row r="114" spans="1:11" x14ac:dyDescent="0.25">
      <c r="A114" s="214"/>
      <c r="B114" s="215"/>
      <c r="C114" s="216" t="s">
        <v>257</v>
      </c>
      <c r="D114" s="208">
        <f>D113</f>
        <v>360</v>
      </c>
      <c r="E114" s="208">
        <f t="shared" ref="E114:K114" si="42">E113</f>
        <v>68.58</v>
      </c>
      <c r="F114" s="209"/>
      <c r="G114" s="208">
        <f>G113</f>
        <v>0</v>
      </c>
      <c r="H114" s="208">
        <f>H113</f>
        <v>822.96</v>
      </c>
      <c r="I114" s="209">
        <f t="shared" si="42"/>
        <v>0</v>
      </c>
      <c r="J114" s="208">
        <f>J113</f>
        <v>2057.4</v>
      </c>
      <c r="K114" s="209">
        <f t="shared" si="42"/>
        <v>0</v>
      </c>
    </row>
    <row r="115" spans="1:11" x14ac:dyDescent="0.25">
      <c r="A115" s="197"/>
      <c r="B115" s="198" t="s">
        <v>114</v>
      </c>
      <c r="C115" s="198"/>
      <c r="D115" s="198"/>
      <c r="E115" s="198"/>
      <c r="F115" s="199"/>
      <c r="G115" s="199"/>
      <c r="H115" s="199"/>
      <c r="I115" s="199"/>
      <c r="J115" s="198"/>
      <c r="K115" s="196"/>
    </row>
    <row r="116" spans="1:11" x14ac:dyDescent="0.25">
      <c r="A116" s="210" t="s">
        <v>99</v>
      </c>
      <c r="B116" s="211" t="s">
        <v>5</v>
      </c>
      <c r="C116" s="212" t="s">
        <v>1</v>
      </c>
      <c r="D116" s="213">
        <v>360</v>
      </c>
      <c r="E116" s="213">
        <v>68.58</v>
      </c>
      <c r="F116" s="184">
        <f>'PROPOSTA DETALHADA'!H116</f>
        <v>0</v>
      </c>
      <c r="G116" s="184">
        <f>E116*F116</f>
        <v>0</v>
      </c>
      <c r="H116" s="184">
        <f>E116*12</f>
        <v>822.96</v>
      </c>
      <c r="I116" s="184">
        <f>H116*F116</f>
        <v>0</v>
      </c>
      <c r="J116" s="183">
        <f>E116*30</f>
        <v>2057.4</v>
      </c>
      <c r="K116" s="184">
        <f>F116*J116</f>
        <v>0</v>
      </c>
    </row>
    <row r="117" spans="1:11" x14ac:dyDescent="0.25">
      <c r="A117" s="214"/>
      <c r="B117" s="215"/>
      <c r="C117" s="216" t="s">
        <v>258</v>
      </c>
      <c r="D117" s="200">
        <f>D116</f>
        <v>360</v>
      </c>
      <c r="E117" s="200">
        <f t="shared" ref="E117:K117" si="43">E116</f>
        <v>68.58</v>
      </c>
      <c r="F117" s="201"/>
      <c r="G117" s="200">
        <f>G116</f>
        <v>0</v>
      </c>
      <c r="H117" s="200">
        <f>H116</f>
        <v>822.96</v>
      </c>
      <c r="I117" s="201">
        <f t="shared" si="43"/>
        <v>0</v>
      </c>
      <c r="J117" s="200">
        <f>J116</f>
        <v>2057.4</v>
      </c>
      <c r="K117" s="201">
        <f t="shared" si="43"/>
        <v>0</v>
      </c>
    </row>
    <row r="118" spans="1:11" x14ac:dyDescent="0.25">
      <c r="A118" s="221"/>
      <c r="B118" s="222"/>
      <c r="C118" s="223" t="s">
        <v>259</v>
      </c>
      <c r="D118" s="224">
        <f>SUM(D24,D33,D50,D53,D69,D83,D98,D108,D111,D114,D117)</f>
        <v>324820.3</v>
      </c>
      <c r="E118" s="224">
        <f>SUM(E24,E33,E50,E53,E69,E83,E98,E108,E111,E114,E117)</f>
        <v>129071.43999999999</v>
      </c>
      <c r="F118" s="225"/>
      <c r="G118" s="225">
        <f t="shared" ref="G118:J118" si="44">SUM(G24,G33,G50,G53,G69,G83,G98,G108,G111,G114,G117)</f>
        <v>0</v>
      </c>
      <c r="H118" s="225">
        <f t="shared" si="44"/>
        <v>1548857.2799999998</v>
      </c>
      <c r="I118" s="225">
        <f t="shared" si="44"/>
        <v>0</v>
      </c>
      <c r="J118" s="225">
        <f t="shared" si="44"/>
        <v>3872143.2</v>
      </c>
      <c r="K118" s="225">
        <f>SUM(K24,K33,K50,K53,K69,K83,K98,K108,K111,K114,K117)</f>
        <v>0</v>
      </c>
    </row>
  </sheetData>
  <sheetProtection algorithmName="SHA-512" hashValue="x6laUzzw4AmXzPYV2A1ywfFv2UHctfTkRd0fOrNkzqrvVewUyeRAhWejbl56V/TinqNLxvvJ4jT5apbzMfelfA==" saltValue="+2HveWsBEbOvCITaHhAM+g==" spinCount="100000" sheet="1" objects="1" scenarios="1" selectLockedCells="1"/>
  <mergeCells count="2">
    <mergeCell ref="A12:D12"/>
    <mergeCell ref="A1:K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H118"/>
  <sheetViews>
    <sheetView showGridLines="0" tabSelected="1" zoomScale="115" zoomScaleNormal="115" workbookViewId="0">
      <selection activeCell="E9" sqref="E9"/>
    </sheetView>
  </sheetViews>
  <sheetFormatPr defaultRowHeight="15" x14ac:dyDescent="0.25"/>
  <cols>
    <col min="1" max="1" width="5.7109375" style="1" customWidth="1"/>
    <col min="2" max="2" width="32" customWidth="1"/>
    <col min="3" max="3" width="7.28515625" style="1" customWidth="1"/>
    <col min="4" max="4" width="10.42578125" customWidth="1"/>
    <col min="5" max="5" width="10.140625" customWidth="1"/>
    <col min="6" max="6" width="10.28515625" customWidth="1"/>
    <col min="7" max="7" width="8.85546875" customWidth="1"/>
    <col min="8" max="8" width="9.28515625" customWidth="1"/>
    <col min="9" max="9" width="16.42578125" customWidth="1"/>
  </cols>
  <sheetData>
    <row r="1" spans="1:996" x14ac:dyDescent="0.25">
      <c r="A1" s="226" t="s">
        <v>123</v>
      </c>
      <c r="B1" s="227"/>
      <c r="C1" s="227"/>
      <c r="D1" s="227"/>
      <c r="E1" s="227"/>
      <c r="F1" s="227"/>
      <c r="G1" s="227"/>
      <c r="H1" s="227"/>
      <c r="I1" s="228"/>
    </row>
    <row r="2" spans="1:996" x14ac:dyDescent="0.25">
      <c r="A2" s="229" t="s">
        <v>124</v>
      </c>
      <c r="B2" s="230"/>
      <c r="C2" s="231"/>
      <c r="D2" s="232"/>
      <c r="E2" s="231"/>
      <c r="F2" s="231"/>
      <c r="G2" s="231"/>
      <c r="H2" s="231"/>
      <c r="I2" s="233"/>
      <c r="ALH2" s="3"/>
    </row>
    <row r="3" spans="1:996" x14ac:dyDescent="0.25">
      <c r="A3" s="229" t="s">
        <v>125</v>
      </c>
      <c r="B3" s="234"/>
      <c r="C3" s="231"/>
      <c r="D3" s="232"/>
      <c r="E3" s="231"/>
      <c r="F3" s="231"/>
      <c r="G3" s="231"/>
      <c r="H3" s="231"/>
      <c r="I3" s="233"/>
      <c r="ALH3" s="3"/>
    </row>
    <row r="4" spans="1:996" x14ac:dyDescent="0.25">
      <c r="A4" s="229" t="s">
        <v>126</v>
      </c>
      <c r="B4" s="234"/>
      <c r="C4" s="231"/>
      <c r="D4" s="232"/>
      <c r="E4" s="231"/>
      <c r="F4" s="231"/>
      <c r="G4" s="231"/>
      <c r="H4" s="231"/>
      <c r="I4" s="233"/>
      <c r="ALH4" s="3"/>
    </row>
    <row r="5" spans="1:996" s="9" customFormat="1" ht="12" x14ac:dyDescent="0.2">
      <c r="A5" s="235" t="s">
        <v>127</v>
      </c>
      <c r="B5" s="236"/>
      <c r="C5" s="237"/>
      <c r="D5" s="238"/>
      <c r="E5" s="237"/>
      <c r="F5" s="237"/>
      <c r="G5" s="237"/>
      <c r="H5" s="237"/>
      <c r="I5" s="239"/>
    </row>
    <row r="6" spans="1:996" s="9" customFormat="1" ht="12" x14ac:dyDescent="0.2">
      <c r="A6" s="235" t="s">
        <v>128</v>
      </c>
      <c r="B6" s="236"/>
      <c r="C6" s="237"/>
      <c r="D6" s="238"/>
      <c r="E6" s="237"/>
      <c r="F6" s="237"/>
      <c r="G6" s="237"/>
      <c r="H6" s="237"/>
      <c r="I6" s="239"/>
    </row>
    <row r="7" spans="1:996" s="9" customFormat="1" ht="12" x14ac:dyDescent="0.2">
      <c r="A7" s="235" t="s">
        <v>129</v>
      </c>
      <c r="B7" s="236"/>
      <c r="C7" s="237"/>
      <c r="D7" s="238"/>
      <c r="E7" s="237"/>
      <c r="F7" s="237"/>
      <c r="G7" s="237"/>
      <c r="H7" s="237"/>
      <c r="I7" s="239"/>
    </row>
    <row r="8" spans="1:996" s="9" customFormat="1" ht="12" x14ac:dyDescent="0.2">
      <c r="A8" s="235" t="s">
        <v>130</v>
      </c>
      <c r="B8" s="240"/>
      <c r="C8" s="237"/>
      <c r="D8" s="238"/>
      <c r="E8" s="237"/>
      <c r="F8" s="237"/>
      <c r="G8" s="237"/>
      <c r="H8" s="237"/>
      <c r="I8" s="239"/>
    </row>
    <row r="9" spans="1:996" x14ac:dyDescent="0.25">
      <c r="A9" s="235" t="s">
        <v>260</v>
      </c>
      <c r="B9" s="237"/>
      <c r="C9" s="231"/>
      <c r="D9" s="232"/>
      <c r="E9" s="231"/>
      <c r="F9" s="231"/>
      <c r="G9" s="231"/>
      <c r="H9" s="231"/>
      <c r="I9" s="233"/>
      <c r="ALH9" s="3"/>
    </row>
    <row r="10" spans="1:996" x14ac:dyDescent="0.25">
      <c r="A10" s="235" t="s">
        <v>131</v>
      </c>
      <c r="B10" s="237"/>
      <c r="C10" s="231"/>
      <c r="D10" s="232"/>
      <c r="E10" s="231"/>
      <c r="F10" s="231"/>
      <c r="G10" s="231"/>
      <c r="H10" s="231"/>
      <c r="I10" s="233"/>
      <c r="ALH10" s="3"/>
    </row>
    <row r="11" spans="1:996" s="9" customFormat="1" ht="12" x14ac:dyDescent="0.2">
      <c r="A11" s="235" t="s">
        <v>132</v>
      </c>
      <c r="B11" s="240"/>
      <c r="C11" s="237"/>
      <c r="D11" s="238"/>
      <c r="E11" s="237"/>
      <c r="F11" s="237"/>
      <c r="G11" s="237"/>
      <c r="H11" s="237"/>
      <c r="I11" s="239"/>
    </row>
    <row r="12" spans="1:996" s="8" customFormat="1" ht="15.75" customHeight="1" x14ac:dyDescent="0.2">
      <c r="A12" s="241" t="s">
        <v>133</v>
      </c>
      <c r="B12" s="242"/>
      <c r="C12" s="242"/>
      <c r="D12" s="242"/>
      <c r="E12" s="234"/>
      <c r="F12" s="234"/>
      <c r="G12" s="234"/>
      <c r="H12" s="234"/>
      <c r="I12" s="243"/>
    </row>
    <row r="13" spans="1:996" s="9" customFormat="1" ht="12" x14ac:dyDescent="0.2">
      <c r="A13" s="235" t="s">
        <v>134</v>
      </c>
      <c r="B13" s="240"/>
      <c r="C13" s="237"/>
      <c r="D13" s="238"/>
      <c r="E13" s="237"/>
      <c r="F13" s="237"/>
      <c r="G13" s="237"/>
      <c r="H13" s="237"/>
      <c r="I13" s="239"/>
    </row>
    <row r="14" spans="1:996" ht="37.5" customHeight="1" x14ac:dyDescent="0.25">
      <c r="A14" s="177" t="s">
        <v>0</v>
      </c>
      <c r="B14" s="178" t="s">
        <v>104</v>
      </c>
      <c r="C14" s="179" t="s">
        <v>101</v>
      </c>
      <c r="D14" s="177" t="s">
        <v>102</v>
      </c>
      <c r="E14" s="179" t="s">
        <v>246</v>
      </c>
      <c r="F14" s="109" t="s">
        <v>264</v>
      </c>
      <c r="G14" s="109" t="s">
        <v>103</v>
      </c>
      <c r="H14" s="109" t="s">
        <v>266</v>
      </c>
      <c r="I14" s="109" t="s">
        <v>267</v>
      </c>
    </row>
    <row r="15" spans="1:996" x14ac:dyDescent="0.25">
      <c r="A15" s="180" t="s">
        <v>20</v>
      </c>
      <c r="B15" s="181" t="s">
        <v>5</v>
      </c>
      <c r="C15" s="182" t="s">
        <v>265</v>
      </c>
      <c r="D15" s="183">
        <v>980.95000000000016</v>
      </c>
      <c r="E15" s="183">
        <v>980.95000000000016</v>
      </c>
      <c r="F15" s="110"/>
      <c r="G15" s="110"/>
      <c r="H15" s="111"/>
      <c r="I15" s="111">
        <f t="shared" ref="I15:I23" si="0">G15*H15</f>
        <v>0</v>
      </c>
    </row>
    <row r="16" spans="1:996" x14ac:dyDescent="0.25">
      <c r="A16" s="180" t="s">
        <v>21</v>
      </c>
      <c r="B16" s="181" t="s">
        <v>4</v>
      </c>
      <c r="C16" s="182" t="s">
        <v>265</v>
      </c>
      <c r="D16" s="183">
        <v>2243.34</v>
      </c>
      <c r="E16" s="183">
        <v>1259.9899999999998</v>
      </c>
      <c r="F16" s="110"/>
      <c r="G16" s="110"/>
      <c r="H16" s="111"/>
      <c r="I16" s="111">
        <f t="shared" si="0"/>
        <v>0</v>
      </c>
    </row>
    <row r="17" spans="1:9" x14ac:dyDescent="0.25">
      <c r="A17" s="180" t="s">
        <v>22</v>
      </c>
      <c r="B17" s="181" t="s">
        <v>11</v>
      </c>
      <c r="C17" s="182" t="s">
        <v>265</v>
      </c>
      <c r="D17" s="183">
        <v>232.55</v>
      </c>
      <c r="E17" s="183">
        <v>119.25</v>
      </c>
      <c r="F17" s="110"/>
      <c r="G17" s="110"/>
      <c r="H17" s="111"/>
      <c r="I17" s="111">
        <f t="shared" si="0"/>
        <v>0</v>
      </c>
    </row>
    <row r="18" spans="1:9" ht="22.5" x14ac:dyDescent="0.25">
      <c r="A18" s="180" t="s">
        <v>32</v>
      </c>
      <c r="B18" s="181" t="s">
        <v>7</v>
      </c>
      <c r="C18" s="182" t="s">
        <v>265</v>
      </c>
      <c r="D18" s="183">
        <v>722.74</v>
      </c>
      <c r="E18" s="183">
        <v>276.08</v>
      </c>
      <c r="F18" s="110"/>
      <c r="G18" s="110"/>
      <c r="H18" s="111"/>
      <c r="I18" s="111">
        <f t="shared" si="0"/>
        <v>0</v>
      </c>
    </row>
    <row r="19" spans="1:9" ht="22.5" x14ac:dyDescent="0.25">
      <c r="A19" s="180" t="s">
        <v>30</v>
      </c>
      <c r="B19" s="181" t="s">
        <v>3</v>
      </c>
      <c r="C19" s="182" t="s">
        <v>265</v>
      </c>
      <c r="D19" s="183">
        <v>1138.8</v>
      </c>
      <c r="E19" s="183">
        <v>225.48000000000002</v>
      </c>
      <c r="F19" s="110"/>
      <c r="G19" s="110"/>
      <c r="H19" s="111"/>
      <c r="I19" s="111">
        <f t="shared" si="0"/>
        <v>0</v>
      </c>
    </row>
    <row r="20" spans="1:9" x14ac:dyDescent="0.25">
      <c r="A20" s="180" t="s">
        <v>35</v>
      </c>
      <c r="B20" s="181" t="s">
        <v>10</v>
      </c>
      <c r="C20" s="182" t="s">
        <v>265</v>
      </c>
      <c r="D20" s="183">
        <v>1125</v>
      </c>
      <c r="E20" s="183">
        <v>26.79</v>
      </c>
      <c r="F20" s="110"/>
      <c r="G20" s="110"/>
      <c r="H20" s="111"/>
      <c r="I20" s="111">
        <f t="shared" si="0"/>
        <v>0</v>
      </c>
    </row>
    <row r="21" spans="1:9" ht="22.5" x14ac:dyDescent="0.25">
      <c r="A21" s="180" t="s">
        <v>26</v>
      </c>
      <c r="B21" s="181" t="s">
        <v>9</v>
      </c>
      <c r="C21" s="182" t="s">
        <v>265</v>
      </c>
      <c r="D21" s="183">
        <v>1125</v>
      </c>
      <c r="E21" s="183">
        <v>26.79</v>
      </c>
      <c r="F21" s="110"/>
      <c r="G21" s="110"/>
      <c r="H21" s="111"/>
      <c r="I21" s="111">
        <f t="shared" si="0"/>
        <v>0</v>
      </c>
    </row>
    <row r="22" spans="1:9" ht="22.5" x14ac:dyDescent="0.25">
      <c r="A22" s="180" t="s">
        <v>27</v>
      </c>
      <c r="B22" s="181" t="s">
        <v>8</v>
      </c>
      <c r="C22" s="182" t="s">
        <v>265</v>
      </c>
      <c r="D22" s="183">
        <v>172</v>
      </c>
      <c r="E22" s="183">
        <v>4.0999999999999996</v>
      </c>
      <c r="F22" s="110"/>
      <c r="G22" s="110"/>
      <c r="H22" s="111"/>
      <c r="I22" s="111">
        <f t="shared" si="0"/>
        <v>0</v>
      </c>
    </row>
    <row r="23" spans="1:9" x14ac:dyDescent="0.25">
      <c r="A23" s="185" t="s">
        <v>38</v>
      </c>
      <c r="B23" s="186" t="s">
        <v>6</v>
      </c>
      <c r="C23" s="182" t="s">
        <v>265</v>
      </c>
      <c r="D23" s="183">
        <v>216.4</v>
      </c>
      <c r="E23" s="183">
        <v>216.4</v>
      </c>
      <c r="F23" s="110"/>
      <c r="G23" s="110"/>
      <c r="H23" s="111"/>
      <c r="I23" s="111">
        <f t="shared" si="0"/>
        <v>0</v>
      </c>
    </row>
    <row r="24" spans="1:9" x14ac:dyDescent="0.25">
      <c r="A24" s="188"/>
      <c r="B24" s="189"/>
      <c r="C24" s="190" t="s">
        <v>248</v>
      </c>
      <c r="D24" s="191">
        <f>SUM(D15:D23)</f>
        <v>7956.7800000000007</v>
      </c>
      <c r="E24" s="192">
        <f>SUM(E15:E23)</f>
        <v>3135.83</v>
      </c>
      <c r="F24" s="112"/>
      <c r="G24" s="112">
        <f>SUM(G15:G23)</f>
        <v>0</v>
      </c>
      <c r="H24" s="113"/>
      <c r="I24" s="113">
        <f>SUM(I15:I23)</f>
        <v>0</v>
      </c>
    </row>
    <row r="25" spans="1:9" x14ac:dyDescent="0.25">
      <c r="A25" s="194"/>
      <c r="B25" s="194" t="s">
        <v>105</v>
      </c>
      <c r="C25" s="194"/>
      <c r="D25" s="194"/>
      <c r="E25" s="194"/>
      <c r="F25" s="114"/>
      <c r="G25" s="114"/>
      <c r="H25" s="115"/>
      <c r="I25" s="116"/>
    </row>
    <row r="26" spans="1:9" x14ac:dyDescent="0.25">
      <c r="A26" s="180" t="s">
        <v>28</v>
      </c>
      <c r="B26" s="181" t="s">
        <v>4</v>
      </c>
      <c r="C26" s="182" t="s">
        <v>265</v>
      </c>
      <c r="D26" s="183">
        <v>1849.77</v>
      </c>
      <c r="E26" s="183">
        <v>1057.02</v>
      </c>
      <c r="F26" s="110"/>
      <c r="G26" s="110"/>
      <c r="H26" s="111"/>
      <c r="I26" s="111">
        <f t="shared" ref="I26:I32" si="1">G26*H26</f>
        <v>0</v>
      </c>
    </row>
    <row r="27" spans="1:9" ht="22.5" x14ac:dyDescent="0.25">
      <c r="A27" s="180" t="s">
        <v>29</v>
      </c>
      <c r="B27" s="181" t="s">
        <v>7</v>
      </c>
      <c r="C27" s="182" t="s">
        <v>265</v>
      </c>
      <c r="D27" s="183">
        <v>330.78999999999996</v>
      </c>
      <c r="E27" s="183">
        <v>141.28</v>
      </c>
      <c r="F27" s="110"/>
      <c r="G27" s="110"/>
      <c r="H27" s="111"/>
      <c r="I27" s="111">
        <f t="shared" si="1"/>
        <v>0</v>
      </c>
    </row>
    <row r="28" spans="1:9" ht="22.5" x14ac:dyDescent="0.25">
      <c r="A28" s="180" t="s">
        <v>39</v>
      </c>
      <c r="B28" s="181" t="s">
        <v>3</v>
      </c>
      <c r="C28" s="182" t="s">
        <v>265</v>
      </c>
      <c r="D28" s="183">
        <v>600</v>
      </c>
      <c r="E28" s="183">
        <v>228.57</v>
      </c>
      <c r="F28" s="110"/>
      <c r="G28" s="110"/>
      <c r="H28" s="111"/>
      <c r="I28" s="111">
        <f t="shared" si="1"/>
        <v>0</v>
      </c>
    </row>
    <row r="29" spans="1:9" x14ac:dyDescent="0.25">
      <c r="A29" s="180" t="s">
        <v>23</v>
      </c>
      <c r="B29" s="181" t="s">
        <v>10</v>
      </c>
      <c r="C29" s="182" t="s">
        <v>265</v>
      </c>
      <c r="D29" s="183">
        <v>900</v>
      </c>
      <c r="E29" s="183">
        <v>21.419999999999998</v>
      </c>
      <c r="F29" s="110"/>
      <c r="G29" s="110"/>
      <c r="H29" s="111"/>
      <c r="I29" s="111">
        <f t="shared" si="1"/>
        <v>0</v>
      </c>
    </row>
    <row r="30" spans="1:9" ht="22.5" x14ac:dyDescent="0.25">
      <c r="A30" s="180" t="s">
        <v>24</v>
      </c>
      <c r="B30" s="181" t="s">
        <v>9</v>
      </c>
      <c r="C30" s="182" t="s">
        <v>265</v>
      </c>
      <c r="D30" s="183">
        <v>450</v>
      </c>
      <c r="E30" s="183">
        <v>10.709999999999999</v>
      </c>
      <c r="F30" s="110"/>
      <c r="G30" s="110"/>
      <c r="H30" s="111"/>
      <c r="I30" s="111">
        <f t="shared" si="1"/>
        <v>0</v>
      </c>
    </row>
    <row r="31" spans="1:9" ht="22.5" x14ac:dyDescent="0.25">
      <c r="A31" s="180" t="s">
        <v>25</v>
      </c>
      <c r="B31" s="181" t="s">
        <v>8</v>
      </c>
      <c r="C31" s="182" t="s">
        <v>265</v>
      </c>
      <c r="D31" s="183">
        <v>450</v>
      </c>
      <c r="E31" s="183">
        <v>10.709999999999999</v>
      </c>
      <c r="F31" s="110"/>
      <c r="G31" s="110"/>
      <c r="H31" s="111"/>
      <c r="I31" s="111">
        <f t="shared" si="1"/>
        <v>0</v>
      </c>
    </row>
    <row r="32" spans="1:9" x14ac:dyDescent="0.25">
      <c r="A32" s="185" t="s">
        <v>31</v>
      </c>
      <c r="B32" s="186" t="s">
        <v>6</v>
      </c>
      <c r="C32" s="182" t="s">
        <v>265</v>
      </c>
      <c r="D32" s="183">
        <v>145.15999999999997</v>
      </c>
      <c r="E32" s="183">
        <v>145.16</v>
      </c>
      <c r="F32" s="110"/>
      <c r="G32" s="110"/>
      <c r="H32" s="111"/>
      <c r="I32" s="111">
        <f t="shared" si="1"/>
        <v>0</v>
      </c>
    </row>
    <row r="33" spans="1:9" x14ac:dyDescent="0.25">
      <c r="A33" s="188"/>
      <c r="B33" s="189"/>
      <c r="C33" s="190" t="s">
        <v>249</v>
      </c>
      <c r="D33" s="191">
        <f>SUM(D26:D32)</f>
        <v>4725.7199999999993</v>
      </c>
      <c r="E33" s="192">
        <f t="shared" ref="E33" si="2">SUM(E26:E32)</f>
        <v>1614.8700000000001</v>
      </c>
      <c r="F33" s="112"/>
      <c r="G33" s="112">
        <f t="shared" ref="G33:I33" si="3">SUM(G26:G32)</f>
        <v>0</v>
      </c>
      <c r="H33" s="113"/>
      <c r="I33" s="113">
        <f t="shared" si="3"/>
        <v>0</v>
      </c>
    </row>
    <row r="34" spans="1:9" x14ac:dyDescent="0.25">
      <c r="A34" s="197"/>
      <c r="B34" s="198" t="s">
        <v>106</v>
      </c>
      <c r="C34" s="198"/>
      <c r="D34" s="198"/>
      <c r="E34" s="198"/>
      <c r="F34" s="117"/>
      <c r="G34" s="117"/>
      <c r="H34" s="118"/>
      <c r="I34" s="116"/>
    </row>
    <row r="35" spans="1:9" x14ac:dyDescent="0.25">
      <c r="A35" s="180" t="s">
        <v>40</v>
      </c>
      <c r="B35" s="181" t="s">
        <v>5</v>
      </c>
      <c r="C35" s="182" t="s">
        <v>265</v>
      </c>
      <c r="D35" s="183">
        <v>1753.06</v>
      </c>
      <c r="E35" s="183">
        <v>1753.06</v>
      </c>
      <c r="F35" s="110"/>
      <c r="G35" s="110"/>
      <c r="H35" s="111"/>
      <c r="I35" s="111">
        <f t="shared" ref="I35:I49" si="4">G35*H35</f>
        <v>0</v>
      </c>
    </row>
    <row r="36" spans="1:9" x14ac:dyDescent="0.25">
      <c r="A36" s="180" t="s">
        <v>41</v>
      </c>
      <c r="B36" s="181" t="s">
        <v>4</v>
      </c>
      <c r="C36" s="182" t="s">
        <v>265</v>
      </c>
      <c r="D36" s="183">
        <v>2835.8999999999996</v>
      </c>
      <c r="E36" s="183">
        <v>1725.83</v>
      </c>
      <c r="F36" s="110"/>
      <c r="G36" s="110"/>
      <c r="H36" s="111"/>
      <c r="I36" s="111">
        <f t="shared" si="4"/>
        <v>0</v>
      </c>
    </row>
    <row r="37" spans="1:9" x14ac:dyDescent="0.25">
      <c r="A37" s="180" t="s">
        <v>42</v>
      </c>
      <c r="B37" s="181" t="s">
        <v>12</v>
      </c>
      <c r="C37" s="182" t="s">
        <v>265</v>
      </c>
      <c r="D37" s="183">
        <v>305</v>
      </c>
      <c r="E37" s="183">
        <v>58.1</v>
      </c>
      <c r="F37" s="110"/>
      <c r="G37" s="110"/>
      <c r="H37" s="111"/>
      <c r="I37" s="111">
        <f t="shared" si="4"/>
        <v>0</v>
      </c>
    </row>
    <row r="38" spans="1:9" x14ac:dyDescent="0.25">
      <c r="A38" s="180" t="s">
        <v>43</v>
      </c>
      <c r="B38" s="181" t="s">
        <v>11</v>
      </c>
      <c r="C38" s="182" t="s">
        <v>265</v>
      </c>
      <c r="D38" s="183">
        <v>79.52</v>
      </c>
      <c r="E38" s="183">
        <v>34.229999999999997</v>
      </c>
      <c r="F38" s="110"/>
      <c r="G38" s="110"/>
      <c r="H38" s="111"/>
      <c r="I38" s="111">
        <f t="shared" si="4"/>
        <v>0</v>
      </c>
    </row>
    <row r="39" spans="1:9" ht="22.5" x14ac:dyDescent="0.25">
      <c r="A39" s="180" t="s">
        <v>44</v>
      </c>
      <c r="B39" s="181" t="s">
        <v>7</v>
      </c>
      <c r="C39" s="182" t="s">
        <v>265</v>
      </c>
      <c r="D39" s="183">
        <v>5221.9900000000007</v>
      </c>
      <c r="E39" s="183">
        <v>2107.3500000000004</v>
      </c>
      <c r="F39" s="110"/>
      <c r="G39" s="110"/>
      <c r="H39" s="111"/>
      <c r="I39" s="111">
        <f t="shared" si="4"/>
        <v>0</v>
      </c>
    </row>
    <row r="40" spans="1:9" ht="22.5" x14ac:dyDescent="0.25">
      <c r="A40" s="180" t="s">
        <v>45</v>
      </c>
      <c r="B40" s="181" t="s">
        <v>3</v>
      </c>
      <c r="C40" s="182" t="s">
        <v>265</v>
      </c>
      <c r="D40" s="183">
        <v>900</v>
      </c>
      <c r="E40" s="183">
        <v>257.14</v>
      </c>
      <c r="F40" s="110"/>
      <c r="G40" s="110"/>
      <c r="H40" s="111"/>
      <c r="I40" s="111">
        <f t="shared" si="4"/>
        <v>0</v>
      </c>
    </row>
    <row r="41" spans="1:9" ht="22.5" x14ac:dyDescent="0.25">
      <c r="A41" s="180" t="s">
        <v>46</v>
      </c>
      <c r="B41" s="181" t="s">
        <v>18</v>
      </c>
      <c r="C41" s="182" t="s">
        <v>265</v>
      </c>
      <c r="D41" s="183">
        <v>15900</v>
      </c>
      <c r="E41" s="183">
        <v>6057.14</v>
      </c>
      <c r="F41" s="110"/>
      <c r="G41" s="110"/>
      <c r="H41" s="111"/>
      <c r="I41" s="111">
        <f t="shared" si="4"/>
        <v>0</v>
      </c>
    </row>
    <row r="42" spans="1:9" ht="22.5" x14ac:dyDescent="0.25">
      <c r="A42" s="180" t="s">
        <v>47</v>
      </c>
      <c r="B42" s="181" t="s">
        <v>13</v>
      </c>
      <c r="C42" s="182" t="s">
        <v>265</v>
      </c>
      <c r="D42" s="183">
        <v>20181.16</v>
      </c>
      <c r="E42" s="183">
        <v>1922.02</v>
      </c>
      <c r="F42" s="110"/>
      <c r="G42" s="110"/>
      <c r="H42" s="111"/>
      <c r="I42" s="111">
        <f t="shared" si="4"/>
        <v>0</v>
      </c>
    </row>
    <row r="43" spans="1:9" ht="22.5" x14ac:dyDescent="0.25">
      <c r="A43" s="180" t="s">
        <v>48</v>
      </c>
      <c r="B43" s="181" t="s">
        <v>14</v>
      </c>
      <c r="C43" s="182" t="s">
        <v>265</v>
      </c>
      <c r="D43" s="183">
        <v>7589.38</v>
      </c>
      <c r="E43" s="183">
        <v>748.34</v>
      </c>
      <c r="F43" s="110"/>
      <c r="G43" s="110"/>
      <c r="H43" s="111"/>
      <c r="I43" s="111">
        <f t="shared" si="4"/>
        <v>0</v>
      </c>
    </row>
    <row r="44" spans="1:9" ht="22.5" x14ac:dyDescent="0.25">
      <c r="A44" s="180" t="s">
        <v>49</v>
      </c>
      <c r="B44" s="181" t="s">
        <v>15</v>
      </c>
      <c r="C44" s="182" t="s">
        <v>265</v>
      </c>
      <c r="D44" s="183">
        <v>6000</v>
      </c>
      <c r="E44" s="183">
        <v>57.14</v>
      </c>
      <c r="F44" s="110"/>
      <c r="G44" s="110"/>
      <c r="H44" s="111"/>
      <c r="I44" s="111">
        <f t="shared" si="4"/>
        <v>0</v>
      </c>
    </row>
    <row r="45" spans="1:9" ht="22.5" x14ac:dyDescent="0.25">
      <c r="A45" s="180" t="s">
        <v>50</v>
      </c>
      <c r="B45" s="181" t="s">
        <v>17</v>
      </c>
      <c r="C45" s="182" t="s">
        <v>265</v>
      </c>
      <c r="D45" s="183">
        <v>3000</v>
      </c>
      <c r="E45" s="183">
        <v>37214.29</v>
      </c>
      <c r="F45" s="110"/>
      <c r="G45" s="110"/>
      <c r="H45" s="111"/>
      <c r="I45" s="111">
        <f t="shared" si="4"/>
        <v>0</v>
      </c>
    </row>
    <row r="46" spans="1:9" x14ac:dyDescent="0.25">
      <c r="A46" s="180" t="s">
        <v>51</v>
      </c>
      <c r="B46" s="181" t="s">
        <v>10</v>
      </c>
      <c r="C46" s="182" t="s">
        <v>265</v>
      </c>
      <c r="D46" s="183">
        <v>3356.9999999999995</v>
      </c>
      <c r="E46" s="183">
        <v>79.92</v>
      </c>
      <c r="F46" s="110"/>
      <c r="G46" s="110"/>
      <c r="H46" s="111"/>
      <c r="I46" s="111">
        <f t="shared" si="4"/>
        <v>0</v>
      </c>
    </row>
    <row r="47" spans="1:9" ht="22.5" x14ac:dyDescent="0.25">
      <c r="A47" s="180" t="s">
        <v>52</v>
      </c>
      <c r="B47" s="181" t="s">
        <v>9</v>
      </c>
      <c r="C47" s="182" t="s">
        <v>265</v>
      </c>
      <c r="D47" s="183">
        <v>3356.9999999999995</v>
      </c>
      <c r="E47" s="183">
        <v>79.92</v>
      </c>
      <c r="F47" s="110"/>
      <c r="G47" s="110"/>
      <c r="H47" s="111"/>
      <c r="I47" s="111">
        <f t="shared" si="4"/>
        <v>0</v>
      </c>
    </row>
    <row r="48" spans="1:9" x14ac:dyDescent="0.25">
      <c r="A48" s="180" t="s">
        <v>66</v>
      </c>
      <c r="B48" s="181" t="s">
        <v>6</v>
      </c>
      <c r="C48" s="182" t="s">
        <v>265</v>
      </c>
      <c r="D48" s="183">
        <v>357.84999999999997</v>
      </c>
      <c r="E48" s="183">
        <v>357.85</v>
      </c>
      <c r="F48" s="110"/>
      <c r="G48" s="110"/>
      <c r="H48" s="111"/>
      <c r="I48" s="111">
        <f t="shared" si="4"/>
        <v>0</v>
      </c>
    </row>
    <row r="49" spans="1:9" x14ac:dyDescent="0.25">
      <c r="A49" s="180" t="s">
        <v>247</v>
      </c>
      <c r="B49" s="181" t="s">
        <v>16</v>
      </c>
      <c r="C49" s="182" t="s">
        <v>265</v>
      </c>
      <c r="D49" s="183">
        <v>400</v>
      </c>
      <c r="E49" s="183">
        <v>400</v>
      </c>
      <c r="F49" s="110"/>
      <c r="G49" s="110"/>
      <c r="H49" s="111"/>
      <c r="I49" s="111">
        <f t="shared" si="4"/>
        <v>0</v>
      </c>
    </row>
    <row r="50" spans="1:9" x14ac:dyDescent="0.25">
      <c r="A50" s="188"/>
      <c r="B50" s="189"/>
      <c r="C50" s="190" t="s">
        <v>250</v>
      </c>
      <c r="D50" s="200">
        <f>SUM(D35:D49)</f>
        <v>71237.86</v>
      </c>
      <c r="E50" s="200">
        <f>SUM(E35:E49)</f>
        <v>52852.329999999994</v>
      </c>
      <c r="F50" s="119"/>
      <c r="G50" s="119">
        <f>SUM(G35:G49)</f>
        <v>0</v>
      </c>
      <c r="H50" s="120"/>
      <c r="I50" s="120">
        <f>SUM(I35:I49)</f>
        <v>0</v>
      </c>
    </row>
    <row r="51" spans="1:9" x14ac:dyDescent="0.25">
      <c r="A51" s="194"/>
      <c r="B51" s="194" t="s">
        <v>107</v>
      </c>
      <c r="C51" s="194"/>
      <c r="D51" s="194"/>
      <c r="E51" s="194"/>
      <c r="F51" s="114"/>
      <c r="G51" s="114"/>
      <c r="H51" s="115"/>
      <c r="I51" s="121"/>
    </row>
    <row r="52" spans="1:9" x14ac:dyDescent="0.25">
      <c r="A52" s="180" t="s">
        <v>53</v>
      </c>
      <c r="B52" s="203" t="s">
        <v>4</v>
      </c>
      <c r="C52" s="182" t="s">
        <v>265</v>
      </c>
      <c r="D52" s="183">
        <v>3321.5</v>
      </c>
      <c r="E52" s="183">
        <v>1265.3399999999999</v>
      </c>
      <c r="F52" s="110"/>
      <c r="G52" s="110"/>
      <c r="H52" s="111"/>
      <c r="I52" s="111">
        <f>G52*H52</f>
        <v>0</v>
      </c>
    </row>
    <row r="53" spans="1:9" x14ac:dyDescent="0.25">
      <c r="A53" s="188"/>
      <c r="B53" s="189"/>
      <c r="C53" s="190" t="s">
        <v>251</v>
      </c>
      <c r="D53" s="200">
        <f>D52</f>
        <v>3321.5</v>
      </c>
      <c r="E53" s="200">
        <f t="shared" ref="E53" si="5">E52</f>
        <v>1265.3399999999999</v>
      </c>
      <c r="F53" s="119"/>
      <c r="G53" s="119">
        <f t="shared" ref="G53:I53" si="6">G52</f>
        <v>0</v>
      </c>
      <c r="H53" s="120"/>
      <c r="I53" s="120">
        <f t="shared" si="6"/>
        <v>0</v>
      </c>
    </row>
    <row r="54" spans="1:9" x14ac:dyDescent="0.25">
      <c r="A54" s="194"/>
      <c r="B54" s="194" t="s">
        <v>108</v>
      </c>
      <c r="C54" s="194"/>
      <c r="D54" s="194"/>
      <c r="E54" s="194"/>
      <c r="F54" s="114"/>
      <c r="G54" s="114"/>
      <c r="H54" s="115"/>
      <c r="I54" s="122"/>
    </row>
    <row r="55" spans="1:9" x14ac:dyDescent="0.25">
      <c r="A55" s="180" t="s">
        <v>54</v>
      </c>
      <c r="B55" s="181" t="s">
        <v>5</v>
      </c>
      <c r="C55" s="182" t="s">
        <v>265</v>
      </c>
      <c r="D55" s="183">
        <v>712</v>
      </c>
      <c r="E55" s="183">
        <v>712</v>
      </c>
      <c r="F55" s="110"/>
      <c r="G55" s="110"/>
      <c r="H55" s="111"/>
      <c r="I55" s="111">
        <f t="shared" ref="I55:I68" si="7">G55*H55</f>
        <v>0</v>
      </c>
    </row>
    <row r="56" spans="1:9" x14ac:dyDescent="0.25">
      <c r="A56" s="180" t="s">
        <v>33</v>
      </c>
      <c r="B56" s="181" t="s">
        <v>4</v>
      </c>
      <c r="C56" s="182" t="s">
        <v>265</v>
      </c>
      <c r="D56" s="183">
        <v>2971.6000000000008</v>
      </c>
      <c r="E56" s="183">
        <v>2187.2400000000002</v>
      </c>
      <c r="F56" s="110"/>
      <c r="G56" s="110"/>
      <c r="H56" s="111"/>
      <c r="I56" s="111">
        <f t="shared" si="7"/>
        <v>0</v>
      </c>
    </row>
    <row r="57" spans="1:9" x14ac:dyDescent="0.25">
      <c r="A57" s="180" t="s">
        <v>55</v>
      </c>
      <c r="B57" s="181" t="s">
        <v>12</v>
      </c>
      <c r="C57" s="182" t="s">
        <v>265</v>
      </c>
      <c r="D57" s="183">
        <v>1380.05</v>
      </c>
      <c r="E57" s="183">
        <v>262.87</v>
      </c>
      <c r="F57" s="110"/>
      <c r="G57" s="110"/>
      <c r="H57" s="111"/>
      <c r="I57" s="111">
        <f t="shared" si="7"/>
        <v>0</v>
      </c>
    </row>
    <row r="58" spans="1:9" ht="22.5" x14ac:dyDescent="0.25">
      <c r="A58" s="180" t="s">
        <v>56</v>
      </c>
      <c r="B58" s="181" t="s">
        <v>7</v>
      </c>
      <c r="C58" s="182" t="s">
        <v>265</v>
      </c>
      <c r="D58" s="183">
        <v>7985.05</v>
      </c>
      <c r="E58" s="183">
        <v>4134.34</v>
      </c>
      <c r="F58" s="110"/>
      <c r="G58" s="110"/>
      <c r="H58" s="111"/>
      <c r="I58" s="111">
        <f t="shared" si="7"/>
        <v>0</v>
      </c>
    </row>
    <row r="59" spans="1:9" ht="22.5" x14ac:dyDescent="0.25">
      <c r="A59" s="180" t="s">
        <v>36</v>
      </c>
      <c r="B59" s="181" t="s">
        <v>3</v>
      </c>
      <c r="C59" s="182" t="s">
        <v>265</v>
      </c>
      <c r="D59" s="183">
        <v>513.95000000000005</v>
      </c>
      <c r="E59" s="183">
        <v>24.47</v>
      </c>
      <c r="F59" s="110"/>
      <c r="G59" s="110"/>
      <c r="H59" s="111"/>
      <c r="I59" s="111">
        <f t="shared" si="7"/>
        <v>0</v>
      </c>
    </row>
    <row r="60" spans="1:9" ht="22.5" x14ac:dyDescent="0.25">
      <c r="A60" s="180" t="s">
        <v>57</v>
      </c>
      <c r="B60" s="181" t="s">
        <v>18</v>
      </c>
      <c r="C60" s="182" t="s">
        <v>265</v>
      </c>
      <c r="D60" s="183">
        <v>887.07999999999993</v>
      </c>
      <c r="E60" s="183">
        <v>295.77</v>
      </c>
      <c r="F60" s="110"/>
      <c r="G60" s="110"/>
      <c r="H60" s="111"/>
      <c r="I60" s="111">
        <f t="shared" si="7"/>
        <v>0</v>
      </c>
    </row>
    <row r="61" spans="1:9" ht="22.5" x14ac:dyDescent="0.25">
      <c r="A61" s="180" t="s">
        <v>58</v>
      </c>
      <c r="B61" s="181" t="s">
        <v>13</v>
      </c>
      <c r="C61" s="182" t="s">
        <v>265</v>
      </c>
      <c r="D61" s="183">
        <v>22110</v>
      </c>
      <c r="E61" s="183">
        <v>2105.71</v>
      </c>
      <c r="F61" s="110"/>
      <c r="G61" s="110"/>
      <c r="H61" s="111"/>
      <c r="I61" s="111">
        <f t="shared" si="7"/>
        <v>0</v>
      </c>
    </row>
    <row r="62" spans="1:9" ht="22.5" x14ac:dyDescent="0.25">
      <c r="A62" s="180" t="s">
        <v>59</v>
      </c>
      <c r="B62" s="181" t="s">
        <v>14</v>
      </c>
      <c r="C62" s="182" t="s">
        <v>265</v>
      </c>
      <c r="D62" s="183">
        <v>65664.5</v>
      </c>
      <c r="E62" s="183">
        <v>1626.4</v>
      </c>
      <c r="F62" s="110"/>
      <c r="G62" s="110"/>
      <c r="H62" s="111"/>
      <c r="I62" s="111">
        <f t="shared" si="7"/>
        <v>0</v>
      </c>
    </row>
    <row r="63" spans="1:9" ht="22.5" x14ac:dyDescent="0.25">
      <c r="A63" s="180" t="s">
        <v>60</v>
      </c>
      <c r="B63" s="181" t="s">
        <v>15</v>
      </c>
      <c r="C63" s="182" t="s">
        <v>265</v>
      </c>
      <c r="D63" s="183">
        <v>13625</v>
      </c>
      <c r="E63" s="183">
        <v>162.19999999999999</v>
      </c>
      <c r="F63" s="110"/>
      <c r="G63" s="110"/>
      <c r="H63" s="111"/>
      <c r="I63" s="111">
        <f t="shared" si="7"/>
        <v>0</v>
      </c>
    </row>
    <row r="64" spans="1:9" ht="22.5" x14ac:dyDescent="0.25">
      <c r="A64" s="180" t="s">
        <v>61</v>
      </c>
      <c r="B64" s="181" t="s">
        <v>17</v>
      </c>
      <c r="C64" s="182" t="s">
        <v>265</v>
      </c>
      <c r="D64" s="183">
        <v>50422.45</v>
      </c>
      <c r="E64" s="183">
        <v>28812.83</v>
      </c>
      <c r="F64" s="110"/>
      <c r="G64" s="110"/>
      <c r="H64" s="111"/>
      <c r="I64" s="111">
        <f t="shared" si="7"/>
        <v>0</v>
      </c>
    </row>
    <row r="65" spans="1:9" x14ac:dyDescent="0.25">
      <c r="A65" s="180" t="s">
        <v>62</v>
      </c>
      <c r="B65" s="181" t="s">
        <v>10</v>
      </c>
      <c r="C65" s="182" t="s">
        <v>265</v>
      </c>
      <c r="D65" s="183">
        <v>1462</v>
      </c>
      <c r="E65" s="183">
        <v>34.81</v>
      </c>
      <c r="F65" s="110"/>
      <c r="G65" s="110"/>
      <c r="H65" s="111"/>
      <c r="I65" s="111">
        <f t="shared" si="7"/>
        <v>0</v>
      </c>
    </row>
    <row r="66" spans="1:9" ht="22.5" x14ac:dyDescent="0.25">
      <c r="A66" s="180" t="s">
        <v>63</v>
      </c>
      <c r="B66" s="181" t="s">
        <v>9</v>
      </c>
      <c r="C66" s="182" t="s">
        <v>265</v>
      </c>
      <c r="D66" s="183">
        <v>965</v>
      </c>
      <c r="E66" s="183">
        <v>22.98</v>
      </c>
      <c r="F66" s="110"/>
      <c r="G66" s="110"/>
      <c r="H66" s="111"/>
      <c r="I66" s="111">
        <f t="shared" si="7"/>
        <v>0</v>
      </c>
    </row>
    <row r="67" spans="1:9" ht="22.5" x14ac:dyDescent="0.25">
      <c r="A67" s="180" t="s">
        <v>64</v>
      </c>
      <c r="B67" s="181" t="s">
        <v>8</v>
      </c>
      <c r="C67" s="182" t="s">
        <v>265</v>
      </c>
      <c r="D67" s="183">
        <v>497</v>
      </c>
      <c r="E67" s="183">
        <v>11.83</v>
      </c>
      <c r="F67" s="110"/>
      <c r="G67" s="110"/>
      <c r="H67" s="111"/>
      <c r="I67" s="111">
        <f t="shared" si="7"/>
        <v>0</v>
      </c>
    </row>
    <row r="68" spans="1:9" x14ac:dyDescent="0.25">
      <c r="A68" s="180" t="s">
        <v>65</v>
      </c>
      <c r="B68" s="181" t="s">
        <v>6</v>
      </c>
      <c r="C68" s="182" t="s">
        <v>265</v>
      </c>
      <c r="D68" s="183">
        <v>405.95</v>
      </c>
      <c r="E68" s="183">
        <v>405.95</v>
      </c>
      <c r="F68" s="110"/>
      <c r="G68" s="110"/>
      <c r="H68" s="111"/>
      <c r="I68" s="111">
        <f t="shared" si="7"/>
        <v>0</v>
      </c>
    </row>
    <row r="69" spans="1:9" x14ac:dyDescent="0.25">
      <c r="A69" s="188"/>
      <c r="B69" s="189"/>
      <c r="C69" s="190" t="s">
        <v>252</v>
      </c>
      <c r="D69" s="200">
        <f>SUM(D55:D68)</f>
        <v>169601.63</v>
      </c>
      <c r="E69" s="200">
        <f t="shared" ref="E69" si="8">SUM(E55:E68)</f>
        <v>40799.4</v>
      </c>
      <c r="F69" s="119"/>
      <c r="G69" s="119">
        <f t="shared" ref="G69:I69" si="9">SUM(G55:G68)</f>
        <v>0</v>
      </c>
      <c r="H69" s="120"/>
      <c r="I69" s="120">
        <f t="shared" si="9"/>
        <v>0</v>
      </c>
    </row>
    <row r="70" spans="1:9" x14ac:dyDescent="0.25">
      <c r="A70" s="194"/>
      <c r="B70" s="194" t="s">
        <v>109</v>
      </c>
      <c r="C70" s="194"/>
      <c r="D70" s="194"/>
      <c r="E70" s="194"/>
      <c r="F70" s="114"/>
      <c r="G70" s="114"/>
      <c r="H70" s="115"/>
      <c r="I70" s="116"/>
    </row>
    <row r="71" spans="1:9" x14ac:dyDescent="0.25">
      <c r="A71" s="180" t="s">
        <v>67</v>
      </c>
      <c r="B71" s="181" t="s">
        <v>5</v>
      </c>
      <c r="C71" s="182" t="s">
        <v>265</v>
      </c>
      <c r="D71" s="183">
        <v>1994.3599999999994</v>
      </c>
      <c r="E71" s="183">
        <v>2032.6899999999998</v>
      </c>
      <c r="F71" s="110"/>
      <c r="G71" s="110"/>
      <c r="H71" s="111"/>
      <c r="I71" s="111">
        <f t="shared" ref="I71:I82" si="10">G71*H71</f>
        <v>0</v>
      </c>
    </row>
    <row r="72" spans="1:9" x14ac:dyDescent="0.25">
      <c r="A72" s="180" t="s">
        <v>34</v>
      </c>
      <c r="B72" s="181" t="s">
        <v>4</v>
      </c>
      <c r="C72" s="182" t="s">
        <v>265</v>
      </c>
      <c r="D72" s="183">
        <v>2510.37</v>
      </c>
      <c r="E72" s="183">
        <v>2484.3799999999992</v>
      </c>
      <c r="F72" s="110"/>
      <c r="G72" s="110"/>
      <c r="H72" s="111"/>
      <c r="I72" s="111">
        <f t="shared" si="10"/>
        <v>0</v>
      </c>
    </row>
    <row r="73" spans="1:9" ht="22.5" x14ac:dyDescent="0.25">
      <c r="A73" s="180" t="s">
        <v>68</v>
      </c>
      <c r="B73" s="181" t="s">
        <v>7</v>
      </c>
      <c r="C73" s="182" t="s">
        <v>265</v>
      </c>
      <c r="D73" s="183">
        <v>4041.1800000000012</v>
      </c>
      <c r="E73" s="183">
        <v>4041.18</v>
      </c>
      <c r="F73" s="110"/>
      <c r="G73" s="110"/>
      <c r="H73" s="111"/>
      <c r="I73" s="111">
        <f t="shared" si="10"/>
        <v>0</v>
      </c>
    </row>
    <row r="74" spans="1:9" ht="22.5" x14ac:dyDescent="0.25">
      <c r="A74" s="180" t="s">
        <v>37</v>
      </c>
      <c r="B74" s="181" t="s">
        <v>13</v>
      </c>
      <c r="C74" s="182" t="s">
        <v>265</v>
      </c>
      <c r="D74" s="183">
        <v>500</v>
      </c>
      <c r="E74" s="183">
        <v>47.62</v>
      </c>
      <c r="F74" s="110"/>
      <c r="G74" s="110"/>
      <c r="H74" s="111"/>
      <c r="I74" s="111">
        <f t="shared" si="10"/>
        <v>0</v>
      </c>
    </row>
    <row r="75" spans="1:9" ht="22.5" x14ac:dyDescent="0.25">
      <c r="A75" s="180" t="s">
        <v>69</v>
      </c>
      <c r="B75" s="181" t="s">
        <v>14</v>
      </c>
      <c r="C75" s="182" t="s">
        <v>265</v>
      </c>
      <c r="D75" s="183">
        <v>500</v>
      </c>
      <c r="E75" s="183">
        <v>11.9</v>
      </c>
      <c r="F75" s="110"/>
      <c r="G75" s="110"/>
      <c r="H75" s="111"/>
      <c r="I75" s="111">
        <f t="shared" si="10"/>
        <v>0</v>
      </c>
    </row>
    <row r="76" spans="1:9" ht="22.5" x14ac:dyDescent="0.25">
      <c r="A76" s="180" t="s">
        <v>70</v>
      </c>
      <c r="B76" s="181" t="s">
        <v>15</v>
      </c>
      <c r="C76" s="182" t="s">
        <v>265</v>
      </c>
      <c r="D76" s="183">
        <v>500</v>
      </c>
      <c r="E76" s="183">
        <v>5.95</v>
      </c>
      <c r="F76" s="110"/>
      <c r="G76" s="110"/>
      <c r="H76" s="111"/>
      <c r="I76" s="111">
        <f t="shared" si="10"/>
        <v>0</v>
      </c>
    </row>
    <row r="77" spans="1:9" ht="22.5" x14ac:dyDescent="0.25">
      <c r="A77" s="180" t="s">
        <v>71</v>
      </c>
      <c r="B77" s="181" t="s">
        <v>17</v>
      </c>
      <c r="C77" s="182" t="s">
        <v>265</v>
      </c>
      <c r="D77" s="183">
        <v>1500</v>
      </c>
      <c r="E77" s="183">
        <v>857.14</v>
      </c>
      <c r="F77" s="110"/>
      <c r="G77" s="110"/>
      <c r="H77" s="111"/>
      <c r="I77" s="111">
        <f t="shared" si="10"/>
        <v>0</v>
      </c>
    </row>
    <row r="78" spans="1:9" x14ac:dyDescent="0.25">
      <c r="A78" s="180" t="s">
        <v>72</v>
      </c>
      <c r="B78" s="181" t="s">
        <v>10</v>
      </c>
      <c r="C78" s="182" t="s">
        <v>265</v>
      </c>
      <c r="D78" s="183">
        <v>3444</v>
      </c>
      <c r="E78" s="183">
        <v>81.99</v>
      </c>
      <c r="F78" s="110"/>
      <c r="G78" s="110"/>
      <c r="H78" s="111"/>
      <c r="I78" s="111">
        <f t="shared" si="10"/>
        <v>0</v>
      </c>
    </row>
    <row r="79" spans="1:9" ht="22.5" x14ac:dyDescent="0.25">
      <c r="A79" s="180" t="s">
        <v>73</v>
      </c>
      <c r="B79" s="181" t="s">
        <v>9</v>
      </c>
      <c r="C79" s="182" t="s">
        <v>265</v>
      </c>
      <c r="D79" s="183">
        <v>3444</v>
      </c>
      <c r="E79" s="183">
        <v>81.99</v>
      </c>
      <c r="F79" s="110"/>
      <c r="G79" s="110"/>
      <c r="H79" s="111"/>
      <c r="I79" s="111">
        <f t="shared" si="10"/>
        <v>0</v>
      </c>
    </row>
    <row r="80" spans="1:9" x14ac:dyDescent="0.25">
      <c r="A80" s="180" t="s">
        <v>74</v>
      </c>
      <c r="B80" s="181" t="s">
        <v>6</v>
      </c>
      <c r="C80" s="182" t="s">
        <v>265</v>
      </c>
      <c r="D80" s="183">
        <v>264.95</v>
      </c>
      <c r="E80" s="183">
        <v>264.95</v>
      </c>
      <c r="F80" s="110"/>
      <c r="G80" s="110"/>
      <c r="H80" s="111"/>
      <c r="I80" s="111">
        <f t="shared" si="10"/>
        <v>0</v>
      </c>
    </row>
    <row r="81" spans="1:9" x14ac:dyDescent="0.25">
      <c r="A81" s="180" t="s">
        <v>75</v>
      </c>
      <c r="B81" s="181" t="s">
        <v>19</v>
      </c>
      <c r="C81" s="182" t="s">
        <v>265</v>
      </c>
      <c r="D81" s="183">
        <v>215.23000000000002</v>
      </c>
      <c r="E81" s="183">
        <v>215.23</v>
      </c>
      <c r="F81" s="110"/>
      <c r="G81" s="110"/>
      <c r="H81" s="111"/>
      <c r="I81" s="111">
        <f t="shared" si="10"/>
        <v>0</v>
      </c>
    </row>
    <row r="82" spans="1:9" x14ac:dyDescent="0.25">
      <c r="A82" s="180" t="s">
        <v>76</v>
      </c>
      <c r="B82" s="181" t="s">
        <v>16</v>
      </c>
      <c r="C82" s="182" t="s">
        <v>265</v>
      </c>
      <c r="D82" s="183">
        <v>450</v>
      </c>
      <c r="E82" s="183">
        <v>450</v>
      </c>
      <c r="F82" s="110"/>
      <c r="G82" s="110"/>
      <c r="H82" s="111"/>
      <c r="I82" s="111">
        <f t="shared" si="10"/>
        <v>0</v>
      </c>
    </row>
    <row r="83" spans="1:9" x14ac:dyDescent="0.25">
      <c r="A83" s="205"/>
      <c r="B83" s="206"/>
      <c r="C83" s="207" t="s">
        <v>253</v>
      </c>
      <c r="D83" s="208">
        <f>SUM(D71:D82)</f>
        <v>19364.09</v>
      </c>
      <c r="E83" s="208">
        <f t="shared" ref="E83" si="11">SUM(E71:E82)</f>
        <v>10575.019999999999</v>
      </c>
      <c r="F83" s="123"/>
      <c r="G83" s="123">
        <f t="shared" ref="G83:I83" si="12">SUM(G71:G82)</f>
        <v>0</v>
      </c>
      <c r="H83" s="124"/>
      <c r="I83" s="124">
        <f t="shared" si="12"/>
        <v>0</v>
      </c>
    </row>
    <row r="84" spans="1:9" x14ac:dyDescent="0.25">
      <c r="A84" s="197"/>
      <c r="B84" s="198" t="s">
        <v>110</v>
      </c>
      <c r="C84" s="198"/>
      <c r="D84" s="198"/>
      <c r="E84" s="198"/>
      <c r="F84" s="117"/>
      <c r="G84" s="117"/>
      <c r="H84" s="118"/>
      <c r="I84" s="116"/>
    </row>
    <row r="85" spans="1:9" x14ac:dyDescent="0.25">
      <c r="A85" s="210" t="s">
        <v>77</v>
      </c>
      <c r="B85" s="211" t="s">
        <v>5</v>
      </c>
      <c r="C85" s="182" t="s">
        <v>265</v>
      </c>
      <c r="D85" s="213">
        <v>863.58</v>
      </c>
      <c r="E85" s="213">
        <v>471.57</v>
      </c>
      <c r="F85" s="125"/>
      <c r="G85" s="125"/>
      <c r="H85" s="248"/>
      <c r="I85" s="248">
        <f t="shared" ref="I85:I97" si="13">G85*H85</f>
        <v>0</v>
      </c>
    </row>
    <row r="86" spans="1:9" x14ac:dyDescent="0.25">
      <c r="A86" s="180" t="s">
        <v>81</v>
      </c>
      <c r="B86" s="181" t="s">
        <v>4</v>
      </c>
      <c r="C86" s="182" t="s">
        <v>265</v>
      </c>
      <c r="D86" s="183">
        <v>872</v>
      </c>
      <c r="E86" s="183">
        <v>635.41000000000008</v>
      </c>
      <c r="F86" s="110"/>
      <c r="G86" s="110"/>
      <c r="H86" s="111"/>
      <c r="I86" s="111">
        <f t="shared" si="13"/>
        <v>0</v>
      </c>
    </row>
    <row r="87" spans="1:9" ht="22.5" x14ac:dyDescent="0.25">
      <c r="A87" s="180" t="s">
        <v>80</v>
      </c>
      <c r="B87" s="181" t="s">
        <v>7</v>
      </c>
      <c r="C87" s="182" t="s">
        <v>265</v>
      </c>
      <c r="D87" s="183">
        <v>663.05</v>
      </c>
      <c r="E87" s="183">
        <v>418.85</v>
      </c>
      <c r="F87" s="110"/>
      <c r="G87" s="110"/>
      <c r="H87" s="111"/>
      <c r="I87" s="111">
        <f t="shared" si="13"/>
        <v>0</v>
      </c>
    </row>
    <row r="88" spans="1:9" ht="22.5" x14ac:dyDescent="0.25">
      <c r="A88" s="180" t="s">
        <v>84</v>
      </c>
      <c r="B88" s="181" t="s">
        <v>3</v>
      </c>
      <c r="C88" s="182" t="s">
        <v>265</v>
      </c>
      <c r="D88" s="183">
        <v>129.30000000000001</v>
      </c>
      <c r="E88" s="183">
        <v>24.63</v>
      </c>
      <c r="F88" s="110"/>
      <c r="G88" s="110"/>
      <c r="H88" s="111"/>
      <c r="I88" s="111">
        <f t="shared" si="13"/>
        <v>0</v>
      </c>
    </row>
    <row r="89" spans="1:9" ht="22.5" x14ac:dyDescent="0.25">
      <c r="A89" s="180" t="s">
        <v>83</v>
      </c>
      <c r="B89" s="181" t="s">
        <v>18</v>
      </c>
      <c r="C89" s="182" t="s">
        <v>265</v>
      </c>
      <c r="D89" s="183">
        <v>674.3</v>
      </c>
      <c r="E89" s="183">
        <v>342.86</v>
      </c>
      <c r="F89" s="110"/>
      <c r="G89" s="110"/>
      <c r="H89" s="111"/>
      <c r="I89" s="111">
        <f t="shared" si="13"/>
        <v>0</v>
      </c>
    </row>
    <row r="90" spans="1:9" ht="22.5" x14ac:dyDescent="0.25">
      <c r="A90" s="180" t="s">
        <v>87</v>
      </c>
      <c r="B90" s="181" t="s">
        <v>13</v>
      </c>
      <c r="C90" s="182" t="s">
        <v>265</v>
      </c>
      <c r="D90" s="183">
        <v>600</v>
      </c>
      <c r="E90" s="183">
        <v>57.14</v>
      </c>
      <c r="F90" s="110"/>
      <c r="G90" s="110"/>
      <c r="H90" s="111"/>
      <c r="I90" s="111">
        <f t="shared" si="13"/>
        <v>0</v>
      </c>
    </row>
    <row r="91" spans="1:9" ht="22.5" x14ac:dyDescent="0.25">
      <c r="A91" s="180" t="s">
        <v>88</v>
      </c>
      <c r="B91" s="181" t="s">
        <v>14</v>
      </c>
      <c r="C91" s="182" t="s">
        <v>265</v>
      </c>
      <c r="D91" s="183">
        <v>13000</v>
      </c>
      <c r="E91" s="183">
        <v>619.04999999999995</v>
      </c>
      <c r="F91" s="110"/>
      <c r="G91" s="110"/>
      <c r="H91" s="111"/>
      <c r="I91" s="111">
        <f t="shared" si="13"/>
        <v>0</v>
      </c>
    </row>
    <row r="92" spans="1:9" ht="22.5" x14ac:dyDescent="0.25">
      <c r="A92" s="180" t="s">
        <v>89</v>
      </c>
      <c r="B92" s="181" t="s">
        <v>15</v>
      </c>
      <c r="C92" s="182" t="s">
        <v>265</v>
      </c>
      <c r="D92" s="183">
        <v>500</v>
      </c>
      <c r="E92" s="183">
        <v>5.95</v>
      </c>
      <c r="F92" s="110"/>
      <c r="G92" s="110"/>
      <c r="H92" s="111"/>
      <c r="I92" s="111">
        <f t="shared" si="13"/>
        <v>0</v>
      </c>
    </row>
    <row r="93" spans="1:9" ht="22.5" x14ac:dyDescent="0.25">
      <c r="A93" s="180" t="s">
        <v>90</v>
      </c>
      <c r="B93" s="181" t="s">
        <v>17</v>
      </c>
      <c r="C93" s="182" t="s">
        <v>265</v>
      </c>
      <c r="D93" s="183">
        <v>14100</v>
      </c>
      <c r="E93" s="183">
        <v>8057.14</v>
      </c>
      <c r="F93" s="110"/>
      <c r="G93" s="110"/>
      <c r="H93" s="111"/>
      <c r="I93" s="111">
        <f t="shared" si="13"/>
        <v>0</v>
      </c>
    </row>
    <row r="94" spans="1:9" x14ac:dyDescent="0.25">
      <c r="A94" s="180" t="s">
        <v>86</v>
      </c>
      <c r="B94" s="181" t="s">
        <v>10</v>
      </c>
      <c r="C94" s="182" t="s">
        <v>265</v>
      </c>
      <c r="D94" s="183">
        <v>500</v>
      </c>
      <c r="E94" s="183">
        <v>11.9</v>
      </c>
      <c r="F94" s="110"/>
      <c r="G94" s="110"/>
      <c r="H94" s="111"/>
      <c r="I94" s="111">
        <f t="shared" si="13"/>
        <v>0</v>
      </c>
    </row>
    <row r="95" spans="1:9" ht="22.5" x14ac:dyDescent="0.25">
      <c r="A95" s="180" t="s">
        <v>82</v>
      </c>
      <c r="B95" s="181" t="s">
        <v>9</v>
      </c>
      <c r="C95" s="182" t="s">
        <v>265</v>
      </c>
      <c r="D95" s="183">
        <v>500</v>
      </c>
      <c r="E95" s="183">
        <v>11.9</v>
      </c>
      <c r="F95" s="110"/>
      <c r="G95" s="110"/>
      <c r="H95" s="111"/>
      <c r="I95" s="111">
        <f t="shared" si="13"/>
        <v>0</v>
      </c>
    </row>
    <row r="96" spans="1:9" x14ac:dyDescent="0.25">
      <c r="A96" s="180" t="s">
        <v>85</v>
      </c>
      <c r="B96" s="181" t="s">
        <v>6</v>
      </c>
      <c r="C96" s="182" t="s">
        <v>265</v>
      </c>
      <c r="D96" s="183">
        <v>150.74999999999997</v>
      </c>
      <c r="E96" s="183">
        <v>150.75</v>
      </c>
      <c r="F96" s="110"/>
      <c r="G96" s="110"/>
      <c r="H96" s="111"/>
      <c r="I96" s="111">
        <f t="shared" si="13"/>
        <v>0</v>
      </c>
    </row>
    <row r="97" spans="1:9" x14ac:dyDescent="0.25">
      <c r="A97" s="180" t="s">
        <v>100</v>
      </c>
      <c r="B97" s="181" t="s">
        <v>19</v>
      </c>
      <c r="C97" s="182" t="s">
        <v>265</v>
      </c>
      <c r="D97" s="183">
        <v>584.02</v>
      </c>
      <c r="E97" s="183">
        <v>584.02</v>
      </c>
      <c r="F97" s="110"/>
      <c r="G97" s="110"/>
      <c r="H97" s="111"/>
      <c r="I97" s="111">
        <f t="shared" si="13"/>
        <v>0</v>
      </c>
    </row>
    <row r="98" spans="1:9" x14ac:dyDescent="0.25">
      <c r="A98" s="214"/>
      <c r="B98" s="215"/>
      <c r="C98" s="216" t="s">
        <v>254</v>
      </c>
      <c r="D98" s="208">
        <f>SUM(D85:D97)</f>
        <v>33137</v>
      </c>
      <c r="E98" s="208">
        <f t="shared" ref="E98" si="14">SUM(E85:E97)</f>
        <v>11391.17</v>
      </c>
      <c r="F98" s="123"/>
      <c r="G98" s="123">
        <f t="shared" ref="G98:I98" si="15">SUM(G85:G97)</f>
        <v>0</v>
      </c>
      <c r="H98" s="124"/>
      <c r="I98" s="124">
        <f t="shared" si="15"/>
        <v>0</v>
      </c>
    </row>
    <row r="99" spans="1:9" x14ac:dyDescent="0.25">
      <c r="A99" s="197"/>
      <c r="B99" s="198" t="s">
        <v>111</v>
      </c>
      <c r="C99" s="198"/>
      <c r="D99" s="198"/>
      <c r="E99" s="198"/>
      <c r="F99" s="117"/>
      <c r="G99" s="117"/>
      <c r="H99" s="118"/>
      <c r="I99" s="116"/>
    </row>
    <row r="100" spans="1:9" x14ac:dyDescent="0.25">
      <c r="A100" s="210" t="s">
        <v>78</v>
      </c>
      <c r="B100" s="211" t="s">
        <v>5</v>
      </c>
      <c r="C100" s="182" t="s">
        <v>265</v>
      </c>
      <c r="D100" s="213">
        <v>1955.1599999999996</v>
      </c>
      <c r="E100" s="213">
        <v>1955.1599999999996</v>
      </c>
      <c r="F100" s="125"/>
      <c r="G100" s="125"/>
      <c r="H100" s="248"/>
      <c r="I100" s="248">
        <f t="shared" ref="I100:I107" si="16">G100*H100</f>
        <v>0</v>
      </c>
    </row>
    <row r="101" spans="1:9" x14ac:dyDescent="0.25">
      <c r="A101" s="180" t="s">
        <v>91</v>
      </c>
      <c r="B101" s="181" t="s">
        <v>4</v>
      </c>
      <c r="C101" s="182" t="s">
        <v>265</v>
      </c>
      <c r="D101" s="183">
        <v>2239.39</v>
      </c>
      <c r="E101" s="183">
        <v>1597.9799999999998</v>
      </c>
      <c r="F101" s="110"/>
      <c r="G101" s="110"/>
      <c r="H101" s="111"/>
      <c r="I101" s="111">
        <f t="shared" si="16"/>
        <v>0</v>
      </c>
    </row>
    <row r="102" spans="1:9" ht="22.5" x14ac:dyDescent="0.25">
      <c r="A102" s="180" t="s">
        <v>95</v>
      </c>
      <c r="B102" s="181" t="s">
        <v>7</v>
      </c>
      <c r="C102" s="182" t="s">
        <v>265</v>
      </c>
      <c r="D102" s="183">
        <v>2220.5499999999993</v>
      </c>
      <c r="E102" s="183">
        <v>2220.5500000000002</v>
      </c>
      <c r="F102" s="110"/>
      <c r="G102" s="110"/>
      <c r="H102" s="111"/>
      <c r="I102" s="111">
        <f t="shared" si="16"/>
        <v>0</v>
      </c>
    </row>
    <row r="103" spans="1:9" x14ac:dyDescent="0.25">
      <c r="A103" s="180" t="s">
        <v>97</v>
      </c>
      <c r="B103" s="181" t="s">
        <v>10</v>
      </c>
      <c r="C103" s="182" t="s">
        <v>265</v>
      </c>
      <c r="D103" s="183">
        <v>3158.3999999999996</v>
      </c>
      <c r="E103" s="183">
        <v>75.210000000000008</v>
      </c>
      <c r="F103" s="110"/>
      <c r="G103" s="110"/>
      <c r="H103" s="111"/>
      <c r="I103" s="111">
        <f t="shared" si="16"/>
        <v>0</v>
      </c>
    </row>
    <row r="104" spans="1:9" ht="22.5" x14ac:dyDescent="0.25">
      <c r="A104" s="180" t="s">
        <v>96</v>
      </c>
      <c r="B104" s="181" t="s">
        <v>9</v>
      </c>
      <c r="C104" s="182" t="s">
        <v>265</v>
      </c>
      <c r="D104" s="183">
        <v>3158.3999999999996</v>
      </c>
      <c r="E104" s="183">
        <v>75.210000000000008</v>
      </c>
      <c r="F104" s="110"/>
      <c r="G104" s="110"/>
      <c r="H104" s="111"/>
      <c r="I104" s="111">
        <f t="shared" si="16"/>
        <v>0</v>
      </c>
    </row>
    <row r="105" spans="1:9" x14ac:dyDescent="0.25">
      <c r="A105" s="180" t="s">
        <v>94</v>
      </c>
      <c r="B105" s="181" t="s">
        <v>6</v>
      </c>
      <c r="C105" s="182" t="s">
        <v>265</v>
      </c>
      <c r="D105" s="183">
        <v>268.32000000000005</v>
      </c>
      <c r="E105" s="183">
        <v>268.32</v>
      </c>
      <c r="F105" s="110"/>
      <c r="G105" s="110"/>
      <c r="H105" s="111"/>
      <c r="I105" s="111">
        <f t="shared" si="16"/>
        <v>0</v>
      </c>
    </row>
    <row r="106" spans="1:9" x14ac:dyDescent="0.25">
      <c r="A106" s="180" t="s">
        <v>92</v>
      </c>
      <c r="B106" s="181" t="s">
        <v>19</v>
      </c>
      <c r="C106" s="182" t="s">
        <v>265</v>
      </c>
      <c r="D106" s="183">
        <v>659.7</v>
      </c>
      <c r="E106" s="183">
        <v>659.7</v>
      </c>
      <c r="F106" s="110"/>
      <c r="G106" s="110"/>
      <c r="H106" s="111"/>
      <c r="I106" s="111">
        <f t="shared" si="16"/>
        <v>0</v>
      </c>
    </row>
    <row r="107" spans="1:9" x14ac:dyDescent="0.25">
      <c r="A107" s="180" t="s">
        <v>93</v>
      </c>
      <c r="B107" s="181" t="s">
        <v>16</v>
      </c>
      <c r="C107" s="182" t="s">
        <v>265</v>
      </c>
      <c r="D107" s="183">
        <v>295.8</v>
      </c>
      <c r="E107" s="183">
        <v>295.8</v>
      </c>
      <c r="F107" s="110"/>
      <c r="G107" s="110"/>
      <c r="H107" s="111"/>
      <c r="I107" s="111">
        <f t="shared" si="16"/>
        <v>0</v>
      </c>
    </row>
    <row r="108" spans="1:9" x14ac:dyDescent="0.25">
      <c r="A108" s="205"/>
      <c r="B108" s="206"/>
      <c r="C108" s="207" t="s">
        <v>255</v>
      </c>
      <c r="D108" s="208">
        <f>SUM(D100:D107)</f>
        <v>13955.719999999998</v>
      </c>
      <c r="E108" s="208">
        <f t="shared" ref="E108" si="17">SUM(E100:E107)</f>
        <v>7147.9299999999994</v>
      </c>
      <c r="F108" s="123"/>
      <c r="G108" s="123">
        <f t="shared" ref="G108:I108" si="18">SUM(G100:G107)</f>
        <v>0</v>
      </c>
      <c r="H108" s="124"/>
      <c r="I108" s="124">
        <f t="shared" si="18"/>
        <v>0</v>
      </c>
    </row>
    <row r="109" spans="1:9" x14ac:dyDescent="0.25">
      <c r="A109" s="197"/>
      <c r="B109" s="198" t="s">
        <v>112</v>
      </c>
      <c r="C109" s="198"/>
      <c r="D109" s="198"/>
      <c r="E109" s="198"/>
      <c r="F109" s="117"/>
      <c r="G109" s="117"/>
      <c r="H109" s="118"/>
      <c r="I109" s="116"/>
    </row>
    <row r="110" spans="1:9" x14ac:dyDescent="0.25">
      <c r="A110" s="217" t="s">
        <v>79</v>
      </c>
      <c r="B110" s="218" t="s">
        <v>5</v>
      </c>
      <c r="C110" s="182" t="s">
        <v>265</v>
      </c>
      <c r="D110" s="213">
        <v>800</v>
      </c>
      <c r="E110" s="213">
        <v>152.39000000000001</v>
      </c>
      <c r="F110" s="125"/>
      <c r="G110" s="125"/>
      <c r="H110" s="248"/>
      <c r="I110" s="248">
        <f>G110*H110</f>
        <v>0</v>
      </c>
    </row>
    <row r="111" spans="1:9" x14ac:dyDescent="0.25">
      <c r="A111" s="205"/>
      <c r="B111" s="206"/>
      <c r="C111" s="207" t="s">
        <v>256</v>
      </c>
      <c r="D111" s="220">
        <f>D110</f>
        <v>800</v>
      </c>
      <c r="E111" s="208">
        <f t="shared" ref="E111" si="19">E110</f>
        <v>152.39000000000001</v>
      </c>
      <c r="F111" s="123"/>
      <c r="G111" s="123">
        <f t="shared" ref="G111:I111" si="20">G110</f>
        <v>0</v>
      </c>
      <c r="H111" s="124"/>
      <c r="I111" s="124">
        <f t="shared" si="20"/>
        <v>0</v>
      </c>
    </row>
    <row r="112" spans="1:9" x14ac:dyDescent="0.25">
      <c r="A112" s="197"/>
      <c r="B112" s="198" t="s">
        <v>113</v>
      </c>
      <c r="C112" s="198"/>
      <c r="D112" s="198"/>
      <c r="E112" s="198"/>
      <c r="F112" s="117"/>
      <c r="G112" s="117"/>
      <c r="H112" s="118"/>
      <c r="I112" s="116"/>
    </row>
    <row r="113" spans="1:9" x14ac:dyDescent="0.25">
      <c r="A113" s="210" t="s">
        <v>98</v>
      </c>
      <c r="B113" s="211" t="s">
        <v>5</v>
      </c>
      <c r="C113" s="182" t="s">
        <v>265</v>
      </c>
      <c r="D113" s="213">
        <v>360</v>
      </c>
      <c r="E113" s="213">
        <v>68.58</v>
      </c>
      <c r="F113" s="125"/>
      <c r="G113" s="125"/>
      <c r="H113" s="248"/>
      <c r="I113" s="248">
        <f>G113*H113</f>
        <v>0</v>
      </c>
    </row>
    <row r="114" spans="1:9" x14ac:dyDescent="0.25">
      <c r="A114" s="214"/>
      <c r="B114" s="215"/>
      <c r="C114" s="216" t="s">
        <v>257</v>
      </c>
      <c r="D114" s="208">
        <f>D113</f>
        <v>360</v>
      </c>
      <c r="E114" s="208">
        <f t="shared" ref="E114" si="21">E113</f>
        <v>68.58</v>
      </c>
      <c r="F114" s="123"/>
      <c r="G114" s="123">
        <f t="shared" ref="G114:I114" si="22">G113</f>
        <v>0</v>
      </c>
      <c r="H114" s="124"/>
      <c r="I114" s="124">
        <f t="shared" si="22"/>
        <v>0</v>
      </c>
    </row>
    <row r="115" spans="1:9" x14ac:dyDescent="0.25">
      <c r="A115" s="197"/>
      <c r="B115" s="198" t="s">
        <v>114</v>
      </c>
      <c r="C115" s="198"/>
      <c r="D115" s="198"/>
      <c r="E115" s="198"/>
      <c r="F115" s="117"/>
      <c r="G115" s="117"/>
      <c r="H115" s="118"/>
      <c r="I115" s="116"/>
    </row>
    <row r="116" spans="1:9" x14ac:dyDescent="0.25">
      <c r="A116" s="210" t="s">
        <v>99</v>
      </c>
      <c r="B116" s="211" t="s">
        <v>5</v>
      </c>
      <c r="C116" s="182" t="s">
        <v>265</v>
      </c>
      <c r="D116" s="213">
        <v>360</v>
      </c>
      <c r="E116" s="213">
        <v>68.58</v>
      </c>
      <c r="F116" s="125"/>
      <c r="G116" s="125"/>
      <c r="H116" s="248"/>
      <c r="I116" s="248">
        <f>G116*H116</f>
        <v>0</v>
      </c>
    </row>
    <row r="117" spans="1:9" x14ac:dyDescent="0.25">
      <c r="A117" s="214"/>
      <c r="B117" s="215"/>
      <c r="C117" s="216" t="s">
        <v>258</v>
      </c>
      <c r="D117" s="200">
        <f>D116</f>
        <v>360</v>
      </c>
      <c r="E117" s="200">
        <f t="shared" ref="E117" si="23">E116</f>
        <v>68.58</v>
      </c>
      <c r="F117" s="119"/>
      <c r="G117" s="119">
        <f t="shared" ref="G117:I117" si="24">G116</f>
        <v>0</v>
      </c>
      <c r="H117" s="120"/>
      <c r="I117" s="120">
        <f t="shared" si="24"/>
        <v>0</v>
      </c>
    </row>
    <row r="118" spans="1:9" x14ac:dyDescent="0.25">
      <c r="A118" s="221"/>
      <c r="B118" s="222"/>
      <c r="C118" s="223" t="s">
        <v>259</v>
      </c>
      <c r="D118" s="224">
        <f>SUM(D24,D33,D50,D53,D69,D83,D98,D108,D111,D114,D117)</f>
        <v>324820.3</v>
      </c>
      <c r="E118" s="224">
        <f>SUM(E24,E33,E50,E53,E69,E83,E98,E108,E111,E114,E117)</f>
        <v>129071.43999999999</v>
      </c>
      <c r="F118" s="126"/>
      <c r="G118" s="126"/>
      <c r="H118" s="127"/>
      <c r="I118" s="127">
        <f>SUM(I24,I33,I50,I53,I69,I83,I98,I108,I111,I114,I117)</f>
        <v>0</v>
      </c>
    </row>
  </sheetData>
  <sheetProtection algorithmName="SHA-512" hashValue="7pCV7vpPA/Rt8nJds112pwGmReYTPEWhGB8/il3Q1GK+Ozo+tNPsXWPW007TEyETtehCsyjOKNhiEstLloT2Gw==" saltValue="KE9tDr3cH3zU6UD6XubZ8Q==" spinCount="100000" sheet="1" objects="1" scenarios="1" selectLockedCells="1"/>
  <mergeCells count="2">
    <mergeCell ref="A1:I1"/>
    <mergeCell ref="A12:D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G158"/>
  <sheetViews>
    <sheetView showGridLines="0" zoomScale="115" zoomScaleNormal="115" workbookViewId="0">
      <selection activeCell="C88" sqref="C88"/>
    </sheetView>
  </sheetViews>
  <sheetFormatPr defaultRowHeight="15" x14ac:dyDescent="0.25"/>
  <cols>
    <col min="1" max="1" width="10.28515625" style="16" customWidth="1"/>
    <col min="2" max="2" width="57.42578125" style="3" customWidth="1"/>
    <col min="3" max="3" width="11.7109375" style="3" customWidth="1"/>
    <col min="4" max="4" width="11.5703125" style="21" customWidth="1"/>
    <col min="5" max="5" width="14.7109375" style="3" customWidth="1"/>
    <col min="6" max="995" width="9.140625" style="3"/>
  </cols>
  <sheetData>
    <row r="1" spans="1:995" x14ac:dyDescent="0.25">
      <c r="A1" s="136" t="s">
        <v>123</v>
      </c>
      <c r="B1" s="137"/>
      <c r="C1" s="137"/>
      <c r="D1" s="13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</row>
    <row r="2" spans="1:995" x14ac:dyDescent="0.25">
      <c r="A2" s="23" t="s">
        <v>124</v>
      </c>
      <c r="B2" s="24"/>
      <c r="C2" s="25"/>
      <c r="D2" s="26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</row>
    <row r="3" spans="1:995" x14ac:dyDescent="0.25">
      <c r="A3" s="23" t="s">
        <v>125</v>
      </c>
      <c r="B3" s="27"/>
      <c r="C3" s="25"/>
      <c r="D3" s="26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</row>
    <row r="4" spans="1:995" x14ac:dyDescent="0.25">
      <c r="A4" s="23" t="s">
        <v>126</v>
      </c>
      <c r="B4" s="27"/>
      <c r="C4" s="25"/>
      <c r="D4" s="26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</row>
    <row r="5" spans="1:995" s="9" customFormat="1" ht="12" x14ac:dyDescent="0.2">
      <c r="A5" s="28" t="s">
        <v>127</v>
      </c>
      <c r="B5" s="29"/>
      <c r="C5" s="12"/>
      <c r="D5" s="17"/>
    </row>
    <row r="6" spans="1:995" s="9" customFormat="1" ht="12" x14ac:dyDescent="0.2">
      <c r="A6" s="28" t="s">
        <v>128</v>
      </c>
      <c r="B6" s="29"/>
      <c r="C6" s="12"/>
      <c r="D6" s="17"/>
    </row>
    <row r="7" spans="1:995" s="9" customFormat="1" ht="12" x14ac:dyDescent="0.2">
      <c r="A7" s="28" t="s">
        <v>129</v>
      </c>
      <c r="B7" s="29"/>
      <c r="C7" s="12"/>
      <c r="D7" s="17"/>
    </row>
    <row r="8" spans="1:995" s="9" customFormat="1" ht="12" x14ac:dyDescent="0.2">
      <c r="A8" s="28" t="s">
        <v>130</v>
      </c>
      <c r="B8" s="30"/>
      <c r="C8" s="12"/>
      <c r="D8" s="17"/>
    </row>
    <row r="9" spans="1:995" x14ac:dyDescent="0.25">
      <c r="A9" s="28" t="s">
        <v>260</v>
      </c>
      <c r="B9" s="12"/>
      <c r="C9" s="25"/>
      <c r="D9" s="26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</row>
    <row r="10" spans="1:995" x14ac:dyDescent="0.25">
      <c r="A10" s="28" t="s">
        <v>131</v>
      </c>
      <c r="B10" s="12"/>
      <c r="C10" s="25"/>
      <c r="D10" s="26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</row>
    <row r="11" spans="1:995" s="9" customFormat="1" ht="12" x14ac:dyDescent="0.2">
      <c r="A11" s="28" t="s">
        <v>132</v>
      </c>
      <c r="B11" s="30"/>
      <c r="C11" s="12"/>
      <c r="D11" s="17"/>
    </row>
    <row r="12" spans="1:995" s="8" customFormat="1" ht="15.75" customHeight="1" x14ac:dyDescent="0.2">
      <c r="A12" s="134" t="s">
        <v>133</v>
      </c>
      <c r="B12" s="135"/>
      <c r="C12" s="135"/>
      <c r="D12" s="166"/>
    </row>
    <row r="13" spans="1:995" s="9" customFormat="1" ht="12" x14ac:dyDescent="0.2">
      <c r="A13" s="31" t="s">
        <v>134</v>
      </c>
      <c r="B13" s="30"/>
      <c r="C13" s="12"/>
      <c r="D13" s="17"/>
    </row>
    <row r="14" spans="1:995" x14ac:dyDescent="0.25">
      <c r="A14" s="167" t="s">
        <v>135</v>
      </c>
      <c r="B14" s="168"/>
      <c r="C14" s="168"/>
      <c r="D14" s="169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</row>
    <row r="15" spans="1:995" x14ac:dyDescent="0.25">
      <c r="A15" s="32" t="s">
        <v>136</v>
      </c>
      <c r="B15" s="33" t="s">
        <v>137</v>
      </c>
      <c r="C15" s="34" t="s">
        <v>138</v>
      </c>
      <c r="D15" s="35" t="s">
        <v>139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</row>
    <row r="16" spans="1:995" x14ac:dyDescent="0.25">
      <c r="A16" s="36" t="s">
        <v>20</v>
      </c>
      <c r="B16" s="37" t="s">
        <v>140</v>
      </c>
      <c r="C16" s="38" t="s">
        <v>141</v>
      </c>
      <c r="D16" s="39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</row>
    <row r="17" spans="1:994" ht="26.25" customHeight="1" x14ac:dyDescent="0.25">
      <c r="A17" s="161" t="s">
        <v>142</v>
      </c>
      <c r="B17" s="162"/>
      <c r="C17" s="162"/>
      <c r="D17" s="163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</row>
    <row r="18" spans="1:994" ht="15.75" customHeight="1" x14ac:dyDescent="0.25">
      <c r="A18" s="32" t="s">
        <v>0</v>
      </c>
      <c r="B18" s="40" t="s">
        <v>137</v>
      </c>
      <c r="C18" s="34" t="s">
        <v>143</v>
      </c>
      <c r="D18" s="41" t="s">
        <v>144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</row>
    <row r="19" spans="1:994" ht="15.75" customHeight="1" x14ac:dyDescent="0.25">
      <c r="A19" s="42" t="s">
        <v>145</v>
      </c>
      <c r="B19" s="43" t="s">
        <v>146</v>
      </c>
      <c r="C19" s="42"/>
      <c r="D19" s="44">
        <f>D16</f>
        <v>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</row>
    <row r="20" spans="1:994" ht="15.75" customHeight="1" x14ac:dyDescent="0.25">
      <c r="A20" s="42" t="s">
        <v>147</v>
      </c>
      <c r="B20" s="43" t="s">
        <v>148</v>
      </c>
      <c r="C20" s="45">
        <v>0</v>
      </c>
      <c r="D20" s="44">
        <f>ROUND((C20*D16),2)</f>
        <v>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</row>
    <row r="21" spans="1:994" ht="15.75" customHeight="1" x14ac:dyDescent="0.25">
      <c r="A21" s="42" t="s">
        <v>149</v>
      </c>
      <c r="B21" s="43" t="s">
        <v>150</v>
      </c>
      <c r="C21" s="46"/>
      <c r="D21" s="44">
        <f>D19*C21</f>
        <v>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</row>
    <row r="22" spans="1:994" s="9" customFormat="1" ht="15.75" customHeight="1" x14ac:dyDescent="0.2">
      <c r="A22" s="42" t="s">
        <v>151</v>
      </c>
      <c r="B22" s="43" t="s">
        <v>152</v>
      </c>
      <c r="C22" s="42"/>
      <c r="D22" s="44"/>
    </row>
    <row r="23" spans="1:994" s="9" customFormat="1" ht="15.75" customHeight="1" x14ac:dyDescent="0.2">
      <c r="A23" s="170" t="s">
        <v>153</v>
      </c>
      <c r="B23" s="171"/>
      <c r="C23" s="171"/>
      <c r="D23" s="47">
        <f>ROUND(SUM(D19:D22),2)</f>
        <v>0</v>
      </c>
    </row>
    <row r="24" spans="1:994" s="9" customFormat="1" ht="25.5" customHeight="1" x14ac:dyDescent="0.2">
      <c r="A24" s="161" t="s">
        <v>154</v>
      </c>
      <c r="B24" s="162"/>
      <c r="C24" s="162"/>
      <c r="D24" s="163"/>
    </row>
    <row r="25" spans="1:994" s="9" customFormat="1" ht="31.5" customHeight="1" x14ac:dyDescent="0.2">
      <c r="A25" s="172" t="s">
        <v>155</v>
      </c>
      <c r="B25" s="173"/>
      <c r="C25" s="34" t="s">
        <v>143</v>
      </c>
      <c r="D25" s="35" t="s">
        <v>144</v>
      </c>
    </row>
    <row r="26" spans="1:994" s="9" customFormat="1" ht="15.75" customHeight="1" x14ac:dyDescent="0.2">
      <c r="A26" s="48" t="s">
        <v>145</v>
      </c>
      <c r="B26" s="49" t="s">
        <v>156</v>
      </c>
      <c r="C26" s="50">
        <v>8.3299999999999999E-2</v>
      </c>
      <c r="D26" s="51">
        <f>ROUND(($D$23*C26),2)</f>
        <v>0</v>
      </c>
    </row>
    <row r="27" spans="1:994" s="9" customFormat="1" ht="15.75" customHeight="1" x14ac:dyDescent="0.2">
      <c r="A27" s="48" t="s">
        <v>147</v>
      </c>
      <c r="B27" s="49" t="s">
        <v>157</v>
      </c>
      <c r="C27" s="50">
        <v>2.7799999999999998E-2</v>
      </c>
      <c r="D27" s="51">
        <f>ROUND(($D$23*C27),2)</f>
        <v>0</v>
      </c>
    </row>
    <row r="28" spans="1:994" s="9" customFormat="1" ht="15.75" customHeight="1" x14ac:dyDescent="0.2">
      <c r="A28" s="140" t="s">
        <v>158</v>
      </c>
      <c r="B28" s="142"/>
      <c r="C28" s="52">
        <f>SUM(C26:C27)</f>
        <v>0.1111</v>
      </c>
      <c r="D28" s="53">
        <f>ROUND(SUM(D26:D27),2)</f>
        <v>0</v>
      </c>
    </row>
    <row r="29" spans="1:994" s="9" customFormat="1" ht="25.5" customHeight="1" x14ac:dyDescent="0.2">
      <c r="A29" s="144" t="s">
        <v>159</v>
      </c>
      <c r="B29" s="145"/>
      <c r="C29" s="145"/>
      <c r="D29" s="146"/>
    </row>
    <row r="30" spans="1:994" s="9" customFormat="1" ht="25.5" customHeight="1" x14ac:dyDescent="0.2">
      <c r="A30" s="147" t="s">
        <v>160</v>
      </c>
      <c r="B30" s="147"/>
      <c r="C30" s="147"/>
      <c r="D30" s="54">
        <f>D23+D28</f>
        <v>0</v>
      </c>
    </row>
    <row r="31" spans="1:994" s="9" customFormat="1" ht="31.5" customHeight="1" x14ac:dyDescent="0.2">
      <c r="A31" s="172" t="s">
        <v>161</v>
      </c>
      <c r="B31" s="173"/>
      <c r="C31" s="34" t="s">
        <v>143</v>
      </c>
      <c r="D31" s="35" t="s">
        <v>144</v>
      </c>
    </row>
    <row r="32" spans="1:994" s="9" customFormat="1" ht="15.75" customHeight="1" x14ac:dyDescent="0.2">
      <c r="A32" s="48" t="s">
        <v>145</v>
      </c>
      <c r="B32" s="49" t="s">
        <v>162</v>
      </c>
      <c r="C32" s="50">
        <v>0.2</v>
      </c>
      <c r="D32" s="51">
        <f t="shared" ref="D32:D39" si="0">ROUND(($D$30*C32),2)</f>
        <v>0</v>
      </c>
    </row>
    <row r="33" spans="1:994" s="9" customFormat="1" ht="15.75" customHeight="1" x14ac:dyDescent="0.2">
      <c r="A33" s="48" t="s">
        <v>147</v>
      </c>
      <c r="B33" s="49" t="s">
        <v>163</v>
      </c>
      <c r="C33" s="50">
        <v>0.08</v>
      </c>
      <c r="D33" s="51">
        <f t="shared" si="0"/>
        <v>0</v>
      </c>
    </row>
    <row r="34" spans="1:994" s="9" customFormat="1" ht="15.75" customHeight="1" x14ac:dyDescent="0.2">
      <c r="A34" s="48" t="s">
        <v>145</v>
      </c>
      <c r="B34" s="49" t="s">
        <v>164</v>
      </c>
      <c r="C34" s="50">
        <v>2.5000000000000001E-2</v>
      </c>
      <c r="D34" s="51">
        <f t="shared" si="0"/>
        <v>0</v>
      </c>
    </row>
    <row r="35" spans="1:994" s="9" customFormat="1" ht="15.75" customHeight="1" x14ac:dyDescent="0.2">
      <c r="A35" s="48" t="s">
        <v>147</v>
      </c>
      <c r="B35" s="49" t="s">
        <v>165</v>
      </c>
      <c r="C35" s="50">
        <v>1.4999999999999999E-2</v>
      </c>
      <c r="D35" s="51">
        <f t="shared" si="0"/>
        <v>0</v>
      </c>
    </row>
    <row r="36" spans="1:994" s="9" customFormat="1" ht="15.75" customHeight="1" x14ac:dyDescent="0.2">
      <c r="A36" s="48" t="s">
        <v>145</v>
      </c>
      <c r="B36" s="49" t="s">
        <v>166</v>
      </c>
      <c r="C36" s="50">
        <v>0.01</v>
      </c>
      <c r="D36" s="51">
        <f t="shared" si="0"/>
        <v>0</v>
      </c>
    </row>
    <row r="37" spans="1:994" s="9" customFormat="1" ht="15.75" customHeight="1" x14ac:dyDescent="0.2">
      <c r="A37" s="48" t="s">
        <v>147</v>
      </c>
      <c r="B37" s="49" t="s">
        <v>167</v>
      </c>
      <c r="C37" s="50">
        <v>2E-3</v>
      </c>
      <c r="D37" s="51">
        <f t="shared" si="0"/>
        <v>0</v>
      </c>
    </row>
    <row r="38" spans="1:994" s="9" customFormat="1" ht="31.5" customHeight="1" x14ac:dyDescent="0.2">
      <c r="A38" s="55" t="s">
        <v>145</v>
      </c>
      <c r="B38" s="56" t="s">
        <v>168</v>
      </c>
      <c r="C38" s="57">
        <v>0.03</v>
      </c>
      <c r="D38" s="58">
        <f t="shared" si="0"/>
        <v>0</v>
      </c>
    </row>
    <row r="39" spans="1:994" s="9" customFormat="1" ht="15.75" customHeight="1" x14ac:dyDescent="0.2">
      <c r="A39" s="48" t="s">
        <v>147</v>
      </c>
      <c r="B39" s="49" t="s">
        <v>169</v>
      </c>
      <c r="C39" s="50">
        <v>6.0000000000000001E-3</v>
      </c>
      <c r="D39" s="51">
        <f t="shared" si="0"/>
        <v>0</v>
      </c>
    </row>
    <row r="40" spans="1:994" s="9" customFormat="1" ht="15.75" customHeight="1" x14ac:dyDescent="0.2">
      <c r="A40" s="140" t="s">
        <v>170</v>
      </c>
      <c r="B40" s="142"/>
      <c r="C40" s="52">
        <f>SUM(C32:C39)</f>
        <v>0.3680000000000001</v>
      </c>
      <c r="D40" s="53">
        <f>SUM(D32:D39)</f>
        <v>0</v>
      </c>
    </row>
    <row r="41" spans="1:994" s="9" customFormat="1" ht="15.75" customHeight="1" x14ac:dyDescent="0.2">
      <c r="A41" s="155" t="s">
        <v>171</v>
      </c>
      <c r="B41" s="156"/>
      <c r="C41" s="157"/>
      <c r="D41" s="59" t="s">
        <v>144</v>
      </c>
    </row>
    <row r="42" spans="1:994" s="9" customFormat="1" ht="12" x14ac:dyDescent="0.2">
      <c r="A42" s="48" t="s">
        <v>145</v>
      </c>
      <c r="B42" s="60" t="s">
        <v>172</v>
      </c>
      <c r="C42" s="49"/>
      <c r="D42" s="61">
        <f>ROUND(((0*2*22)-(6%*D19)),2)</f>
        <v>0</v>
      </c>
    </row>
    <row r="43" spans="1:994" s="9" customFormat="1" ht="12" x14ac:dyDescent="0.2">
      <c r="A43" s="48" t="s">
        <v>147</v>
      </c>
      <c r="B43" s="60" t="s">
        <v>173</v>
      </c>
      <c r="C43" s="49"/>
      <c r="D43" s="61">
        <f>ROUND((0*22*0.8),2)</f>
        <v>0</v>
      </c>
    </row>
    <row r="44" spans="1:994" s="9" customFormat="1" ht="12" x14ac:dyDescent="0.2">
      <c r="A44" s="48" t="s">
        <v>149</v>
      </c>
      <c r="B44" s="60" t="s">
        <v>174</v>
      </c>
      <c r="C44" s="49"/>
      <c r="D44" s="61">
        <v>0</v>
      </c>
    </row>
    <row r="45" spans="1:994" s="9" customFormat="1" ht="12" x14ac:dyDescent="0.2">
      <c r="A45" s="48" t="s">
        <v>151</v>
      </c>
      <c r="B45" s="60" t="s">
        <v>175</v>
      </c>
      <c r="C45" s="49"/>
      <c r="D45" s="61"/>
    </row>
    <row r="46" spans="1:994" s="9" customFormat="1" ht="12" x14ac:dyDescent="0.2">
      <c r="A46" s="62" t="s">
        <v>176</v>
      </c>
      <c r="B46" s="63" t="s">
        <v>177</v>
      </c>
      <c r="C46" s="49"/>
      <c r="D46" s="61"/>
    </row>
    <row r="47" spans="1:994" x14ac:dyDescent="0.25">
      <c r="A47" s="62" t="s">
        <v>178</v>
      </c>
      <c r="B47" s="64" t="s">
        <v>152</v>
      </c>
      <c r="C47" s="65"/>
      <c r="D47" s="66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</row>
    <row r="48" spans="1:994" x14ac:dyDescent="0.25">
      <c r="A48" s="158" t="s">
        <v>179</v>
      </c>
      <c r="B48" s="159"/>
      <c r="C48" s="159"/>
      <c r="D48" s="47">
        <f>SUM(D42:D47)</f>
        <v>0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</row>
    <row r="49" spans="1:994" x14ac:dyDescent="0.25">
      <c r="A49" s="150" t="s">
        <v>180</v>
      </c>
      <c r="B49" s="160"/>
      <c r="C49" s="160"/>
      <c r="D49" s="152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</row>
    <row r="50" spans="1:994" x14ac:dyDescent="0.25">
      <c r="A50" s="67" t="s">
        <v>0</v>
      </c>
      <c r="B50" s="68" t="s">
        <v>181</v>
      </c>
      <c r="C50" s="68"/>
      <c r="D50" s="69" t="s">
        <v>144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</row>
    <row r="51" spans="1:994" x14ac:dyDescent="0.25">
      <c r="A51" s="48" t="s">
        <v>28</v>
      </c>
      <c r="B51" s="60" t="s">
        <v>182</v>
      </c>
      <c r="C51" s="49"/>
      <c r="D51" s="61">
        <f>D28</f>
        <v>0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</row>
    <row r="52" spans="1:994" x14ac:dyDescent="0.25">
      <c r="A52" s="48" t="s">
        <v>29</v>
      </c>
      <c r="B52" s="60" t="s">
        <v>183</v>
      </c>
      <c r="C52" s="49"/>
      <c r="D52" s="61">
        <f>D40</f>
        <v>0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</row>
    <row r="53" spans="1:994" x14ac:dyDescent="0.25">
      <c r="A53" s="48" t="s">
        <v>39</v>
      </c>
      <c r="B53" s="60" t="s">
        <v>184</v>
      </c>
      <c r="C53" s="49"/>
      <c r="D53" s="61">
        <f>D48</f>
        <v>0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</row>
    <row r="54" spans="1:994" x14ac:dyDescent="0.25">
      <c r="A54" s="158" t="s">
        <v>185</v>
      </c>
      <c r="B54" s="159"/>
      <c r="C54" s="159"/>
      <c r="D54" s="47">
        <f>SUM(D51:D53)</f>
        <v>0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</row>
    <row r="55" spans="1:994" ht="25.5" customHeight="1" x14ac:dyDescent="0.25">
      <c r="A55" s="161" t="s">
        <v>186</v>
      </c>
      <c r="B55" s="162"/>
      <c r="C55" s="162"/>
      <c r="D55" s="163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</row>
    <row r="56" spans="1:994" x14ac:dyDescent="0.25">
      <c r="A56" s="62" t="s">
        <v>145</v>
      </c>
      <c r="B56" s="70" t="s">
        <v>187</v>
      </c>
      <c r="C56" s="71">
        <v>0.82589999999999997</v>
      </c>
      <c r="D56" s="72">
        <f>ROUND(((D23+D54-D32)/12+0.5*D33)*C56,2)</f>
        <v>0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</row>
    <row r="57" spans="1:994" x14ac:dyDescent="0.25">
      <c r="A57" s="62" t="s">
        <v>147</v>
      </c>
      <c r="B57" s="70" t="s">
        <v>188</v>
      </c>
      <c r="C57" s="71">
        <v>0.08</v>
      </c>
      <c r="D57" s="72">
        <f>ROUND((D56*C57),2)</f>
        <v>0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</row>
    <row r="58" spans="1:994" x14ac:dyDescent="0.25">
      <c r="A58" s="62" t="s">
        <v>149</v>
      </c>
      <c r="B58" s="70" t="s">
        <v>189</v>
      </c>
      <c r="C58" s="73">
        <f>0.08*0.5*0.1</f>
        <v>4.0000000000000001E-3</v>
      </c>
      <c r="D58" s="72">
        <f>ROUND((D23*C58),2)</f>
        <v>0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</row>
    <row r="59" spans="1:994" x14ac:dyDescent="0.25">
      <c r="A59" s="62" t="s">
        <v>151</v>
      </c>
      <c r="B59" s="70" t="s">
        <v>190</v>
      </c>
      <c r="C59" s="73">
        <v>9.1800000000000007E-2</v>
      </c>
      <c r="D59" s="72">
        <f>ROUND(((D23+D54)/12+0.5*D33)*C59,2)</f>
        <v>0</v>
      </c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</row>
    <row r="60" spans="1:994" x14ac:dyDescent="0.25">
      <c r="A60" s="62" t="s">
        <v>176</v>
      </c>
      <c r="B60" s="70" t="s">
        <v>191</v>
      </c>
      <c r="C60" s="71">
        <f>C40</f>
        <v>0.3680000000000001</v>
      </c>
      <c r="D60" s="72">
        <f>ROUND((D59*C60),2)</f>
        <v>0</v>
      </c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</row>
    <row r="61" spans="1:994" x14ac:dyDescent="0.25">
      <c r="A61" s="62" t="s">
        <v>178</v>
      </c>
      <c r="B61" s="70" t="s">
        <v>192</v>
      </c>
      <c r="C61" s="73">
        <f>(0.08*0.5)*0.9</f>
        <v>3.6000000000000004E-2</v>
      </c>
      <c r="D61" s="72">
        <f>ROUND(($D$23*C61),2)</f>
        <v>0</v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</row>
    <row r="62" spans="1:994" x14ac:dyDescent="0.25">
      <c r="A62" s="158" t="s">
        <v>193</v>
      </c>
      <c r="B62" s="158"/>
      <c r="C62" s="158"/>
      <c r="D62" s="47">
        <f>SUM(D56:D61)</f>
        <v>0</v>
      </c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</row>
    <row r="63" spans="1:994" ht="25.5" customHeight="1" x14ac:dyDescent="0.25">
      <c r="A63" s="144" t="s">
        <v>194</v>
      </c>
      <c r="B63" s="145"/>
      <c r="C63" s="145"/>
      <c r="D63" s="146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</row>
    <row r="64" spans="1:994" ht="25.5" customHeight="1" x14ac:dyDescent="0.25">
      <c r="A64" s="147" t="s">
        <v>195</v>
      </c>
      <c r="B64" s="147"/>
      <c r="C64" s="147"/>
      <c r="D64" s="54">
        <f>D23+D54+D62</f>
        <v>0</v>
      </c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</row>
    <row r="65" spans="1:994" ht="25.5" customHeight="1" x14ac:dyDescent="0.25">
      <c r="A65" s="161" t="s">
        <v>196</v>
      </c>
      <c r="B65" s="162"/>
      <c r="C65" s="162"/>
      <c r="D65" s="163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</row>
    <row r="66" spans="1:994" x14ac:dyDescent="0.25">
      <c r="A66" s="74" t="s">
        <v>0</v>
      </c>
      <c r="B66" s="67" t="s">
        <v>137</v>
      </c>
      <c r="C66" s="34" t="s">
        <v>143</v>
      </c>
      <c r="D66" s="59" t="s">
        <v>144</v>
      </c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</row>
    <row r="67" spans="1:994" x14ac:dyDescent="0.25">
      <c r="A67" s="48" t="s">
        <v>145</v>
      </c>
      <c r="B67" s="75" t="s">
        <v>197</v>
      </c>
      <c r="C67" s="50">
        <f>1/12</f>
        <v>8.3333333333333329E-2</v>
      </c>
      <c r="D67" s="61">
        <f>$D$64*C67</f>
        <v>0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</row>
    <row r="68" spans="1:994" x14ac:dyDescent="0.25">
      <c r="A68" s="48" t="s">
        <v>147</v>
      </c>
      <c r="B68" s="75" t="s">
        <v>198</v>
      </c>
      <c r="C68" s="50">
        <v>8.2000000000000007E-3</v>
      </c>
      <c r="D68" s="61">
        <f t="shared" ref="D68:D74" si="1">$D$64*C68</f>
        <v>0</v>
      </c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</row>
    <row r="69" spans="1:994" x14ac:dyDescent="0.25">
      <c r="A69" s="48" t="s">
        <v>149</v>
      </c>
      <c r="B69" s="75" t="s">
        <v>199</v>
      </c>
      <c r="C69" s="50">
        <v>2.0000000000000001E-4</v>
      </c>
      <c r="D69" s="61">
        <f t="shared" si="1"/>
        <v>0</v>
      </c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</row>
    <row r="70" spans="1:994" x14ac:dyDescent="0.25">
      <c r="A70" s="48" t="s">
        <v>151</v>
      </c>
      <c r="B70" s="75" t="s">
        <v>200</v>
      </c>
      <c r="C70" s="50">
        <v>1.66E-2</v>
      </c>
      <c r="D70" s="61">
        <f t="shared" si="1"/>
        <v>0</v>
      </c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</row>
    <row r="71" spans="1:994" x14ac:dyDescent="0.25">
      <c r="A71" s="48" t="s">
        <v>176</v>
      </c>
      <c r="B71" s="75" t="s">
        <v>201</v>
      </c>
      <c r="C71" s="50">
        <v>2.9999999999999997E-4</v>
      </c>
      <c r="D71" s="61">
        <f t="shared" si="1"/>
        <v>0</v>
      </c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</row>
    <row r="72" spans="1:994" x14ac:dyDescent="0.25">
      <c r="A72" s="48" t="s">
        <v>178</v>
      </c>
      <c r="B72" s="75" t="s">
        <v>202</v>
      </c>
      <c r="C72" s="50">
        <v>2.9999999999999997E-4</v>
      </c>
      <c r="D72" s="61">
        <f t="shared" si="1"/>
        <v>0</v>
      </c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</row>
    <row r="73" spans="1:994" x14ac:dyDescent="0.25">
      <c r="A73" s="48" t="s">
        <v>203</v>
      </c>
      <c r="B73" s="75" t="s">
        <v>184</v>
      </c>
      <c r="C73" s="75"/>
      <c r="D73" s="61">
        <f t="shared" si="1"/>
        <v>0</v>
      </c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</row>
    <row r="74" spans="1:994" x14ac:dyDescent="0.25">
      <c r="A74" s="48" t="s">
        <v>204</v>
      </c>
      <c r="B74" s="75" t="s">
        <v>152</v>
      </c>
      <c r="C74" s="75"/>
      <c r="D74" s="61">
        <f t="shared" si="1"/>
        <v>0</v>
      </c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</row>
    <row r="75" spans="1:994" x14ac:dyDescent="0.25">
      <c r="A75" s="164" t="s">
        <v>205</v>
      </c>
      <c r="B75" s="164"/>
      <c r="C75" s="164"/>
      <c r="D75" s="76">
        <f>SUM(D67:D74)</f>
        <v>0</v>
      </c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</row>
    <row r="76" spans="1:994" ht="25.5" customHeight="1" x14ac:dyDescent="0.25">
      <c r="A76" s="161" t="s">
        <v>206</v>
      </c>
      <c r="B76" s="165"/>
      <c r="C76" s="165"/>
      <c r="D76" s="163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</row>
    <row r="77" spans="1:994" x14ac:dyDescent="0.25">
      <c r="A77" s="34" t="s">
        <v>0</v>
      </c>
      <c r="B77" s="77" t="s">
        <v>137</v>
      </c>
      <c r="C77" s="33"/>
      <c r="D77" s="78" t="s">
        <v>144</v>
      </c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</row>
    <row r="78" spans="1:994" x14ac:dyDescent="0.25">
      <c r="A78" s="48" t="s">
        <v>145</v>
      </c>
      <c r="B78" s="60" t="s">
        <v>207</v>
      </c>
      <c r="C78" s="79"/>
      <c r="D78" s="72">
        <v>0</v>
      </c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</row>
    <row r="79" spans="1:994" x14ac:dyDescent="0.25">
      <c r="A79" s="48" t="s">
        <v>147</v>
      </c>
      <c r="B79" s="60" t="s">
        <v>208</v>
      </c>
      <c r="C79" s="79"/>
      <c r="D79" s="72">
        <v>0</v>
      </c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</row>
    <row r="80" spans="1:994" x14ac:dyDescent="0.25">
      <c r="A80" s="48" t="s">
        <v>149</v>
      </c>
      <c r="B80" s="60" t="s">
        <v>152</v>
      </c>
      <c r="C80" s="79"/>
      <c r="D80" s="72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</row>
    <row r="81" spans="1:994" x14ac:dyDescent="0.25">
      <c r="A81" s="140" t="s">
        <v>209</v>
      </c>
      <c r="B81" s="148"/>
      <c r="C81" s="149"/>
      <c r="D81" s="80">
        <f>SUM(D78:D80)</f>
        <v>0</v>
      </c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</row>
    <row r="82" spans="1:994" ht="25.5" customHeight="1" x14ac:dyDescent="0.25">
      <c r="A82" s="144" t="s">
        <v>210</v>
      </c>
      <c r="B82" s="145"/>
      <c r="C82" s="145"/>
      <c r="D82" s="146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</row>
    <row r="83" spans="1:994" ht="25.5" customHeight="1" x14ac:dyDescent="0.25">
      <c r="A83" s="147" t="s">
        <v>211</v>
      </c>
      <c r="B83" s="147"/>
      <c r="C83" s="147"/>
      <c r="D83" s="54">
        <f>SUM(D64+D75+D81)</f>
        <v>0</v>
      </c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</row>
    <row r="84" spans="1:994" s="8" customFormat="1" ht="25.5" customHeight="1" x14ac:dyDescent="0.2">
      <c r="A84" s="34"/>
      <c r="B84" s="81" t="s">
        <v>212</v>
      </c>
      <c r="C84" s="34" t="s">
        <v>143</v>
      </c>
      <c r="D84" s="35" t="s">
        <v>144</v>
      </c>
    </row>
    <row r="85" spans="1:994" s="8" customFormat="1" ht="12" x14ac:dyDescent="0.2">
      <c r="A85" s="48" t="s">
        <v>145</v>
      </c>
      <c r="B85" s="49" t="s">
        <v>213</v>
      </c>
      <c r="C85" s="50"/>
      <c r="D85" s="51">
        <f>ROUND(($D$83*C85),2)</f>
        <v>0</v>
      </c>
    </row>
    <row r="86" spans="1:994" s="8" customFormat="1" ht="12" x14ac:dyDescent="0.2">
      <c r="A86" s="48" t="s">
        <v>147</v>
      </c>
      <c r="B86" s="49" t="s">
        <v>214</v>
      </c>
      <c r="C86" s="50"/>
      <c r="D86" s="51">
        <f>ROUND(($D$83*C86),2)</f>
        <v>0</v>
      </c>
    </row>
    <row r="87" spans="1:994" s="8" customFormat="1" ht="12" x14ac:dyDescent="0.2">
      <c r="A87" s="48"/>
      <c r="B87" s="49" t="s">
        <v>215</v>
      </c>
      <c r="C87" s="50"/>
      <c r="D87" s="51">
        <f>D83+D85+D86</f>
        <v>0</v>
      </c>
    </row>
    <row r="88" spans="1:994" s="8" customFormat="1" ht="12" x14ac:dyDescent="0.2">
      <c r="A88" s="48" t="s">
        <v>149</v>
      </c>
      <c r="B88" s="82" t="s">
        <v>216</v>
      </c>
      <c r="C88" s="83">
        <f>(100-(C95*100))/100</f>
        <v>0.91349999999999998</v>
      </c>
      <c r="D88" s="51">
        <f>ROUND(D87/C88,2)</f>
        <v>0</v>
      </c>
    </row>
    <row r="89" spans="1:994" s="8" customFormat="1" ht="12" x14ac:dyDescent="0.2">
      <c r="A89" s="48"/>
      <c r="B89" s="49" t="s">
        <v>217</v>
      </c>
      <c r="C89" s="50"/>
      <c r="D89" s="51"/>
    </row>
    <row r="90" spans="1:994" s="8" customFormat="1" ht="12" x14ac:dyDescent="0.2">
      <c r="A90" s="48"/>
      <c r="B90" s="49" t="s">
        <v>218</v>
      </c>
      <c r="C90" s="84">
        <v>6.4999999999999997E-3</v>
      </c>
      <c r="D90" s="51">
        <f>ROUND($D$88*C90,2)</f>
        <v>0</v>
      </c>
    </row>
    <row r="91" spans="1:994" s="8" customFormat="1" ht="12" x14ac:dyDescent="0.2">
      <c r="A91" s="48"/>
      <c r="B91" s="49" t="s">
        <v>219</v>
      </c>
      <c r="C91" s="50">
        <v>0.03</v>
      </c>
      <c r="D91" s="51">
        <f t="shared" ref="D91:D94" si="2">ROUND($D$88*C91,2)</f>
        <v>0</v>
      </c>
    </row>
    <row r="92" spans="1:994" s="8" customFormat="1" ht="12" x14ac:dyDescent="0.2">
      <c r="A92" s="48"/>
      <c r="B92" s="49" t="s">
        <v>220</v>
      </c>
      <c r="C92" s="50"/>
      <c r="D92" s="51">
        <f t="shared" si="2"/>
        <v>0</v>
      </c>
    </row>
    <row r="93" spans="1:994" s="8" customFormat="1" ht="12" x14ac:dyDescent="0.2">
      <c r="A93" s="48"/>
      <c r="B93" s="49" t="s">
        <v>221</v>
      </c>
      <c r="C93" s="50"/>
      <c r="D93" s="51">
        <f t="shared" si="2"/>
        <v>0</v>
      </c>
      <c r="H93" s="13"/>
    </row>
    <row r="94" spans="1:994" s="8" customFormat="1" ht="12" x14ac:dyDescent="0.2">
      <c r="A94" s="48"/>
      <c r="B94" s="85" t="s">
        <v>222</v>
      </c>
      <c r="C94" s="50">
        <v>0.05</v>
      </c>
      <c r="D94" s="51">
        <f t="shared" si="2"/>
        <v>0</v>
      </c>
    </row>
    <row r="95" spans="1:994" s="8" customFormat="1" ht="12" x14ac:dyDescent="0.2">
      <c r="A95" s="48"/>
      <c r="B95" s="86" t="s">
        <v>223</v>
      </c>
      <c r="C95" s="87">
        <f>SUM(C89:C94)</f>
        <v>8.6499999999999994E-2</v>
      </c>
      <c r="D95" s="88">
        <f>SUM(D90:D94)</f>
        <v>0</v>
      </c>
    </row>
    <row r="96" spans="1:994" s="8" customFormat="1" ht="12" x14ac:dyDescent="0.2">
      <c r="A96" s="140" t="s">
        <v>224</v>
      </c>
      <c r="B96" s="148"/>
      <c r="C96" s="149"/>
      <c r="D96" s="76">
        <f>ROUND(SUM(D85:D86,D95),2)</f>
        <v>0</v>
      </c>
    </row>
    <row r="97" spans="1:4" s="8" customFormat="1" ht="12" x14ac:dyDescent="0.2">
      <c r="A97" s="150" t="s">
        <v>225</v>
      </c>
      <c r="B97" s="151"/>
      <c r="C97" s="151"/>
      <c r="D97" s="152"/>
    </row>
    <row r="98" spans="1:4" s="8" customFormat="1" ht="12" x14ac:dyDescent="0.2">
      <c r="A98" s="89"/>
      <c r="B98" s="68" t="s">
        <v>226</v>
      </c>
      <c r="C98" s="90"/>
      <c r="D98" s="91" t="s">
        <v>144</v>
      </c>
    </row>
    <row r="99" spans="1:4" s="8" customFormat="1" ht="12" x14ac:dyDescent="0.2">
      <c r="A99" s="48" t="s">
        <v>145</v>
      </c>
      <c r="B99" s="60" t="s">
        <v>227</v>
      </c>
      <c r="C99" s="79"/>
      <c r="D99" s="61">
        <f>D23</f>
        <v>0</v>
      </c>
    </row>
    <row r="100" spans="1:4" s="8" customFormat="1" ht="12" x14ac:dyDescent="0.2">
      <c r="A100" s="48" t="s">
        <v>147</v>
      </c>
      <c r="B100" s="60" t="s">
        <v>228</v>
      </c>
      <c r="C100" s="79"/>
      <c r="D100" s="92">
        <f>D54</f>
        <v>0</v>
      </c>
    </row>
    <row r="101" spans="1:4" s="8" customFormat="1" ht="12" x14ac:dyDescent="0.2">
      <c r="A101" s="48" t="s">
        <v>149</v>
      </c>
      <c r="B101" s="60" t="s">
        <v>229</v>
      </c>
      <c r="C101" s="79"/>
      <c r="D101" s="61">
        <f>D62</f>
        <v>0</v>
      </c>
    </row>
    <row r="102" spans="1:4" s="8" customFormat="1" ht="12" x14ac:dyDescent="0.2">
      <c r="A102" s="48" t="s">
        <v>151</v>
      </c>
      <c r="B102" s="60" t="s">
        <v>230</v>
      </c>
      <c r="C102" s="79"/>
      <c r="D102" s="61">
        <f>D75</f>
        <v>0</v>
      </c>
    </row>
    <row r="103" spans="1:4" s="8" customFormat="1" ht="12" x14ac:dyDescent="0.2">
      <c r="A103" s="48" t="s">
        <v>176</v>
      </c>
      <c r="B103" s="60" t="s">
        <v>231</v>
      </c>
      <c r="C103" s="79"/>
      <c r="D103" s="61">
        <f>D81</f>
        <v>0</v>
      </c>
    </row>
    <row r="104" spans="1:4" s="8" customFormat="1" ht="12" x14ac:dyDescent="0.2">
      <c r="A104" s="48"/>
      <c r="B104" s="141" t="s">
        <v>232</v>
      </c>
      <c r="C104" s="142"/>
      <c r="D104" s="53">
        <f>SUM(D99:D103)</f>
        <v>0</v>
      </c>
    </row>
    <row r="105" spans="1:4" s="8" customFormat="1" ht="12" x14ac:dyDescent="0.2">
      <c r="A105" s="48" t="s">
        <v>178</v>
      </c>
      <c r="B105" s="153" t="s">
        <v>212</v>
      </c>
      <c r="C105" s="154"/>
      <c r="D105" s="51">
        <f>D96</f>
        <v>0</v>
      </c>
    </row>
    <row r="106" spans="1:4" s="8" customFormat="1" ht="12" x14ac:dyDescent="0.2">
      <c r="A106" s="140" t="s">
        <v>233</v>
      </c>
      <c r="B106" s="141"/>
      <c r="C106" s="142"/>
      <c r="D106" s="53">
        <v>3000</v>
      </c>
    </row>
    <row r="107" spans="1:4" s="8" customFormat="1" ht="32.25" customHeight="1" x14ac:dyDescent="0.2">
      <c r="A107" s="143" t="s">
        <v>243</v>
      </c>
      <c r="B107" s="143"/>
      <c r="C107" s="143"/>
      <c r="D107" s="93">
        <v>800</v>
      </c>
    </row>
    <row r="108" spans="1:4" s="9" customFormat="1" ht="32.25" customHeight="1" x14ac:dyDescent="0.2">
      <c r="A108" s="139" t="s">
        <v>244</v>
      </c>
      <c r="B108" s="139"/>
      <c r="C108" s="139"/>
      <c r="D108" s="94">
        <f>D106/D107</f>
        <v>3.75</v>
      </c>
    </row>
    <row r="109" spans="1:4" s="8" customFormat="1" ht="12" x14ac:dyDescent="0.2">
      <c r="A109" s="14"/>
      <c r="D109" s="18"/>
    </row>
    <row r="110" spans="1:4" s="8" customFormat="1" ht="12" x14ac:dyDescent="0.2">
      <c r="A110" s="14"/>
      <c r="D110" s="18"/>
    </row>
    <row r="111" spans="1:4" s="8" customFormat="1" ht="12" x14ac:dyDescent="0.2">
      <c r="A111" s="14"/>
      <c r="D111" s="18"/>
    </row>
    <row r="112" spans="1:4" s="8" customFormat="1" ht="12" x14ac:dyDescent="0.2">
      <c r="A112" s="14"/>
      <c r="D112" s="18"/>
    </row>
    <row r="113" spans="1:994" x14ac:dyDescent="0.25">
      <c r="A113" s="14"/>
      <c r="B113"/>
      <c r="C113"/>
      <c r="D113" s="19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</row>
    <row r="114" spans="1:994" s="9" customFormat="1" ht="12" x14ac:dyDescent="0.2">
      <c r="A114" s="14"/>
      <c r="D114" s="20"/>
    </row>
    <row r="115" spans="1:994" ht="15" customHeight="1" x14ac:dyDescent="0.25">
      <c r="A115" s="14"/>
      <c r="B115"/>
      <c r="C115"/>
      <c r="D115" s="19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</row>
    <row r="116" spans="1:994" x14ac:dyDescent="0.25">
      <c r="A116" s="14"/>
      <c r="B116"/>
      <c r="C116"/>
      <c r="D116" s="19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</row>
    <row r="117" spans="1:994" ht="15" customHeight="1" x14ac:dyDescent="0.25">
      <c r="A117" s="14"/>
      <c r="B117"/>
      <c r="C117"/>
      <c r="D117" s="19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</row>
    <row r="118" spans="1:994" s="8" customFormat="1" ht="15" customHeight="1" x14ac:dyDescent="0.2">
      <c r="A118" s="14"/>
      <c r="D118" s="18"/>
    </row>
    <row r="119" spans="1:994" s="8" customFormat="1" ht="12" x14ac:dyDescent="0.2">
      <c r="A119" s="14"/>
      <c r="D119" s="18"/>
    </row>
    <row r="120" spans="1:994" s="9" customFormat="1" ht="12" x14ac:dyDescent="0.2">
      <c r="A120" s="14"/>
      <c r="D120" s="20"/>
    </row>
    <row r="121" spans="1:994" s="9" customFormat="1" x14ac:dyDescent="0.25">
      <c r="A121" s="15"/>
      <c r="D121" s="20"/>
    </row>
    <row r="122" spans="1:994" s="9" customFormat="1" ht="15" customHeight="1" x14ac:dyDescent="0.25">
      <c r="A122" s="15"/>
      <c r="D122" s="20"/>
    </row>
    <row r="123" spans="1:994" s="9" customFormat="1" ht="15" customHeight="1" x14ac:dyDescent="0.25">
      <c r="A123" s="15"/>
      <c r="D123" s="20"/>
    </row>
    <row r="124" spans="1:994" s="9" customFormat="1" x14ac:dyDescent="0.25">
      <c r="A124" s="15"/>
      <c r="D124" s="20"/>
    </row>
    <row r="125" spans="1:994" s="9" customFormat="1" ht="15" customHeight="1" x14ac:dyDescent="0.25">
      <c r="A125" s="15"/>
      <c r="D125" s="20"/>
    </row>
    <row r="126" spans="1:994" s="9" customFormat="1" x14ac:dyDescent="0.25">
      <c r="A126" s="15"/>
      <c r="D126" s="20"/>
    </row>
    <row r="127" spans="1:994" s="9" customFormat="1" ht="12" x14ac:dyDescent="0.2">
      <c r="A127" s="14"/>
      <c r="D127" s="20"/>
    </row>
    <row r="128" spans="1:994" s="9" customFormat="1" ht="15" customHeight="1" x14ac:dyDescent="0.25">
      <c r="A128" s="15"/>
      <c r="D128" s="20"/>
    </row>
    <row r="129" spans="1:4" s="9" customFormat="1" x14ac:dyDescent="0.25">
      <c r="A129" s="15"/>
      <c r="D129" s="20"/>
    </row>
    <row r="130" spans="1:4" s="9" customFormat="1" ht="15" customHeight="1" x14ac:dyDescent="0.25">
      <c r="A130" s="15"/>
      <c r="D130" s="20"/>
    </row>
    <row r="131" spans="1:4" s="9" customFormat="1" ht="15" customHeight="1" x14ac:dyDescent="0.25">
      <c r="A131" s="15"/>
      <c r="D131" s="20"/>
    </row>
    <row r="132" spans="1:4" s="9" customFormat="1" x14ac:dyDescent="0.25">
      <c r="A132" s="15"/>
      <c r="D132" s="20"/>
    </row>
    <row r="133" spans="1:4" s="9" customFormat="1" ht="15" customHeight="1" x14ac:dyDescent="0.25">
      <c r="A133" s="15"/>
      <c r="D133" s="20"/>
    </row>
    <row r="134" spans="1:4" s="9" customFormat="1" x14ac:dyDescent="0.25">
      <c r="A134" s="15"/>
      <c r="D134" s="20"/>
    </row>
    <row r="135" spans="1:4" s="9" customFormat="1" x14ac:dyDescent="0.25">
      <c r="A135" s="15"/>
      <c r="D135" s="20"/>
    </row>
    <row r="136" spans="1:4" s="9" customFormat="1" x14ac:dyDescent="0.25">
      <c r="A136" s="15"/>
      <c r="D136" s="20"/>
    </row>
    <row r="137" spans="1:4" s="9" customFormat="1" ht="12" x14ac:dyDescent="0.2">
      <c r="A137" s="14"/>
      <c r="D137" s="20"/>
    </row>
    <row r="138" spans="1:4" s="9" customFormat="1" ht="15" customHeight="1" x14ac:dyDescent="0.25">
      <c r="A138" s="15"/>
      <c r="D138" s="20"/>
    </row>
    <row r="139" spans="1:4" s="9" customFormat="1" x14ac:dyDescent="0.25">
      <c r="A139" s="15"/>
      <c r="D139" s="20"/>
    </row>
    <row r="140" spans="1:4" s="9" customFormat="1" ht="15" customHeight="1" x14ac:dyDescent="0.25">
      <c r="A140" s="15"/>
      <c r="D140" s="20"/>
    </row>
    <row r="141" spans="1:4" s="9" customFormat="1" ht="15" customHeight="1" x14ac:dyDescent="0.25">
      <c r="A141" s="15"/>
      <c r="D141" s="20"/>
    </row>
    <row r="142" spans="1:4" s="9" customFormat="1" x14ac:dyDescent="0.25">
      <c r="A142" s="15"/>
      <c r="D142" s="20"/>
    </row>
    <row r="143" spans="1:4" s="9" customFormat="1" x14ac:dyDescent="0.25">
      <c r="A143" s="15"/>
      <c r="D143" s="20"/>
    </row>
    <row r="144" spans="1:4" s="9" customFormat="1" x14ac:dyDescent="0.25">
      <c r="A144" s="15"/>
      <c r="D144" s="20"/>
    </row>
    <row r="145" spans="1:4" s="9" customFormat="1" x14ac:dyDescent="0.25">
      <c r="A145" s="15"/>
      <c r="D145" s="20"/>
    </row>
    <row r="146" spans="1:4" x14ac:dyDescent="0.25">
      <c r="A146" s="14"/>
    </row>
    <row r="147" spans="1:4" x14ac:dyDescent="0.25">
      <c r="A147" s="14"/>
    </row>
    <row r="148" spans="1:4" ht="15" customHeight="1" x14ac:dyDescent="0.25">
      <c r="A148" s="14"/>
    </row>
    <row r="149" spans="1:4" x14ac:dyDescent="0.25">
      <c r="A149" s="14"/>
    </row>
    <row r="150" spans="1:4" x14ac:dyDescent="0.25">
      <c r="A150" s="14"/>
    </row>
    <row r="151" spans="1:4" ht="15" customHeight="1" x14ac:dyDescent="0.25">
      <c r="A151" s="14"/>
    </row>
    <row r="152" spans="1:4" x14ac:dyDescent="0.25">
      <c r="A152" s="14"/>
    </row>
    <row r="153" spans="1:4" x14ac:dyDescent="0.25">
      <c r="A153" s="14"/>
    </row>
    <row r="154" spans="1:4" x14ac:dyDescent="0.25">
      <c r="A154" s="14"/>
    </row>
    <row r="155" spans="1:4" x14ac:dyDescent="0.25">
      <c r="A155" s="14"/>
    </row>
    <row r="156" spans="1:4" x14ac:dyDescent="0.25">
      <c r="A156" s="14"/>
    </row>
    <row r="157" spans="1:4" x14ac:dyDescent="0.25">
      <c r="A157" s="14"/>
    </row>
    <row r="158" spans="1:4" x14ac:dyDescent="0.25">
      <c r="A158" s="14"/>
    </row>
  </sheetData>
  <mergeCells count="33">
    <mergeCell ref="A40:B40"/>
    <mergeCell ref="A1:D1"/>
    <mergeCell ref="A12:D12"/>
    <mergeCell ref="A14:D14"/>
    <mergeCell ref="A17:D17"/>
    <mergeCell ref="A23:C23"/>
    <mergeCell ref="A24:D24"/>
    <mergeCell ref="A25:B25"/>
    <mergeCell ref="A28:B28"/>
    <mergeCell ref="A29:D29"/>
    <mergeCell ref="A30:C30"/>
    <mergeCell ref="A31:B31"/>
    <mergeCell ref="A81:C81"/>
    <mergeCell ref="A41:C41"/>
    <mergeCell ref="A48:C48"/>
    <mergeCell ref="A49:D49"/>
    <mergeCell ref="A54:C54"/>
    <mergeCell ref="A55:D55"/>
    <mergeCell ref="A62:C62"/>
    <mergeCell ref="A63:D63"/>
    <mergeCell ref="A64:C64"/>
    <mergeCell ref="A65:D65"/>
    <mergeCell ref="A75:C75"/>
    <mergeCell ref="A76:D76"/>
    <mergeCell ref="A108:C108"/>
    <mergeCell ref="A106:C106"/>
    <mergeCell ref="A107:C107"/>
    <mergeCell ref="A82:D82"/>
    <mergeCell ref="A83:C83"/>
    <mergeCell ref="A96:C96"/>
    <mergeCell ref="A97:D97"/>
    <mergeCell ref="B104:C104"/>
    <mergeCell ref="B105:C105"/>
  </mergeCells>
  <dataValidations count="4">
    <dataValidation allowBlank="1" showInputMessage="1" showErrorMessage="1" promptTitle="ATENÇÃO" sqref="HX80 RT80 ABP80">
      <formula1>0</formula1>
      <formula2>10000</formula2>
    </dataValidation>
    <dataValidation allowBlank="1" showInputMessage="1" showErrorMessage="1" prompt="O VALOR A SER PREENCHIDO DEVERÁ SE REFERIR A UM PROFISSIONAL." sqref="HW79 RS79 ABO79">
      <formula1>0</formula1>
      <formula2>0</formula2>
    </dataValidation>
    <dataValidation type="decimal" allowBlank="1" showInputMessage="1" showErrorMessage="1" promptTitle="ATENÇÃO" prompt="O VALOR A SER  PREENCHIDO DEVERÁ SE REFERIR A UM PROFISSIONAL." sqref="HX81:HX83 RT81:RT83 ABP81:ABP83">
      <formula1>0</formula1>
      <formula2>10000</formula2>
    </dataValidation>
    <dataValidation type="decimal" allowBlank="1" showInputMessage="1" showErrorMessage="1" promptTitle="ATENÇÃO" sqref="HX114 RT114 ABP114">
      <formula1>0</formula1>
      <formula2>20000</formula2>
    </dataValidation>
  </dataValidation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workbookViewId="0">
      <selection activeCell="A16" sqref="A16:XFD16"/>
    </sheetView>
  </sheetViews>
  <sheetFormatPr defaultRowHeight="15" x14ac:dyDescent="0.25"/>
  <cols>
    <col min="1" max="1" width="9.140625" style="22"/>
    <col min="2" max="2" width="28.5703125" style="22" customWidth="1"/>
    <col min="3" max="3" width="7.85546875" style="22" customWidth="1"/>
    <col min="4" max="6" width="14.140625" style="22" customWidth="1"/>
    <col min="7" max="16384" width="9.140625" style="22"/>
  </cols>
  <sheetData>
    <row r="1" spans="1:6" x14ac:dyDescent="0.25">
      <c r="A1" s="174" t="s">
        <v>261</v>
      </c>
      <c r="B1" s="174"/>
      <c r="C1" s="174"/>
      <c r="D1" s="174"/>
      <c r="E1" s="174"/>
      <c r="F1" s="174"/>
    </row>
    <row r="2" spans="1:6" x14ac:dyDescent="0.25">
      <c r="A2" s="95"/>
      <c r="B2" s="95"/>
      <c r="C2" s="95"/>
      <c r="D2" s="95"/>
      <c r="E2" s="95"/>
      <c r="F2" s="95"/>
    </row>
    <row r="3" spans="1:6" x14ac:dyDescent="0.25">
      <c r="A3" s="175" t="s">
        <v>262</v>
      </c>
      <c r="B3" s="175"/>
      <c r="C3" s="175"/>
      <c r="D3" s="175"/>
      <c r="E3" s="175"/>
      <c r="F3" s="175"/>
    </row>
    <row r="4" spans="1:6" x14ac:dyDescent="0.25">
      <c r="A4" s="96" t="s">
        <v>0</v>
      </c>
      <c r="B4" s="96" t="s">
        <v>137</v>
      </c>
      <c r="C4" s="96" t="s">
        <v>234</v>
      </c>
      <c r="D4" s="96" t="s">
        <v>235</v>
      </c>
      <c r="E4" s="96" t="s">
        <v>236</v>
      </c>
      <c r="F4" s="96" t="s">
        <v>237</v>
      </c>
    </row>
    <row r="5" spans="1:6" x14ac:dyDescent="0.25">
      <c r="A5" s="42">
        <v>1</v>
      </c>
      <c r="B5" s="97"/>
      <c r="C5" s="42"/>
      <c r="D5" s="98"/>
      <c r="E5" s="42"/>
      <c r="F5" s="99"/>
    </row>
    <row r="6" spans="1:6" x14ac:dyDescent="0.25">
      <c r="A6" s="42">
        <v>2</v>
      </c>
      <c r="B6" s="100"/>
      <c r="C6" s="42"/>
      <c r="D6" s="98"/>
      <c r="E6" s="42"/>
      <c r="F6" s="99"/>
    </row>
    <row r="7" spans="1:6" x14ac:dyDescent="0.25">
      <c r="A7" s="42">
        <v>3</v>
      </c>
      <c r="B7" s="97"/>
      <c r="C7" s="42"/>
      <c r="D7" s="98"/>
      <c r="E7" s="42"/>
      <c r="F7" s="99"/>
    </row>
    <row r="8" spans="1:6" x14ac:dyDescent="0.25">
      <c r="A8" s="42">
        <v>4</v>
      </c>
      <c r="B8" s="97"/>
      <c r="C8" s="42"/>
      <c r="D8" s="101"/>
      <c r="E8" s="42"/>
      <c r="F8" s="99"/>
    </row>
    <row r="9" spans="1:6" x14ac:dyDescent="0.25">
      <c r="A9" s="42">
        <v>5</v>
      </c>
      <c r="B9" s="97"/>
      <c r="C9" s="42"/>
      <c r="D9" s="98"/>
      <c r="E9" s="42"/>
      <c r="F9" s="99"/>
    </row>
    <row r="10" spans="1:6" x14ac:dyDescent="0.25">
      <c r="A10" s="42">
        <v>6</v>
      </c>
      <c r="B10" s="97"/>
      <c r="C10" s="42"/>
      <c r="D10" s="98"/>
      <c r="E10" s="42"/>
      <c r="F10" s="99"/>
    </row>
    <row r="11" spans="1:6" x14ac:dyDescent="0.25">
      <c r="A11" s="42">
        <v>7</v>
      </c>
      <c r="B11" s="97"/>
      <c r="C11" s="42"/>
      <c r="D11" s="98"/>
      <c r="E11" s="42"/>
      <c r="F11" s="99"/>
    </row>
    <row r="12" spans="1:6" x14ac:dyDescent="0.25">
      <c r="A12" s="42">
        <v>8</v>
      </c>
      <c r="B12" s="97"/>
      <c r="C12" s="42"/>
      <c r="D12" s="98"/>
      <c r="E12" s="42"/>
      <c r="F12" s="99"/>
    </row>
    <row r="13" spans="1:6" x14ac:dyDescent="0.25">
      <c r="A13" s="42">
        <v>9</v>
      </c>
      <c r="B13" s="97"/>
      <c r="C13" s="42"/>
      <c r="D13" s="98"/>
      <c r="E13" s="42"/>
      <c r="F13" s="99"/>
    </row>
    <row r="14" spans="1:6" x14ac:dyDescent="0.25">
      <c r="A14" s="158" t="s">
        <v>238</v>
      </c>
      <c r="B14" s="158"/>
      <c r="C14" s="158"/>
      <c r="D14" s="158"/>
      <c r="E14" s="158"/>
      <c r="F14" s="102">
        <f>SUM(F5:F13)</f>
        <v>0</v>
      </c>
    </row>
    <row r="15" spans="1:6" x14ac:dyDescent="0.25">
      <c r="A15" s="158" t="s">
        <v>239</v>
      </c>
      <c r="B15" s="158"/>
      <c r="C15" s="158"/>
      <c r="D15" s="158"/>
      <c r="E15" s="158"/>
      <c r="F15" s="102">
        <f>F14*12</f>
        <v>0</v>
      </c>
    </row>
  </sheetData>
  <mergeCells count="4">
    <mergeCell ref="A1:F1"/>
    <mergeCell ref="A3:F3"/>
    <mergeCell ref="A14:E14"/>
    <mergeCell ref="A15:E15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H24" sqref="H24"/>
    </sheetView>
  </sheetViews>
  <sheetFormatPr defaultRowHeight="15" x14ac:dyDescent="0.25"/>
  <cols>
    <col min="1" max="1" width="9.140625" style="22"/>
    <col min="2" max="2" width="14.85546875" style="22" customWidth="1"/>
    <col min="3" max="3" width="7.85546875" style="22" customWidth="1"/>
    <col min="4" max="4" width="17.42578125" style="22" customWidth="1"/>
    <col min="5" max="5" width="17.28515625" style="22" customWidth="1"/>
    <col min="6" max="6" width="15.85546875" style="22" customWidth="1"/>
    <col min="7" max="16384" width="9.140625" style="22"/>
  </cols>
  <sheetData>
    <row r="1" spans="1:6" x14ac:dyDescent="0.25">
      <c r="A1" s="176" t="s">
        <v>240</v>
      </c>
      <c r="B1" s="176"/>
      <c r="C1" s="176"/>
      <c r="D1" s="176"/>
      <c r="E1" s="176"/>
      <c r="F1" s="176"/>
    </row>
    <row r="2" spans="1:6" x14ac:dyDescent="0.25">
      <c r="A2" s="95"/>
      <c r="B2" s="95"/>
      <c r="C2" s="95"/>
      <c r="D2" s="95"/>
      <c r="E2" s="95"/>
      <c r="F2" s="95"/>
    </row>
    <row r="3" spans="1:6" x14ac:dyDescent="0.25">
      <c r="A3" s="175" t="s">
        <v>263</v>
      </c>
      <c r="B3" s="175"/>
      <c r="C3" s="175"/>
      <c r="D3" s="175"/>
      <c r="E3" s="175"/>
      <c r="F3" s="175"/>
    </row>
    <row r="4" spans="1:6" x14ac:dyDescent="0.25">
      <c r="A4" s="103" t="s">
        <v>0</v>
      </c>
      <c r="B4" s="103" t="s">
        <v>137</v>
      </c>
      <c r="C4" s="103" t="s">
        <v>234</v>
      </c>
      <c r="D4" s="103" t="s">
        <v>235</v>
      </c>
      <c r="E4" s="103" t="s">
        <v>236</v>
      </c>
      <c r="F4" s="103" t="s">
        <v>237</v>
      </c>
    </row>
    <row r="5" spans="1:6" x14ac:dyDescent="0.25">
      <c r="A5" s="42">
        <v>1</v>
      </c>
      <c r="B5" s="104"/>
      <c r="C5" s="42"/>
      <c r="D5" s="105"/>
      <c r="E5" s="42"/>
      <c r="F5" s="106" t="str">
        <f>IF(ISERROR((D5*C5)/E5),"",((D5*C5)/E5))</f>
        <v/>
      </c>
    </row>
    <row r="6" spans="1:6" x14ac:dyDescent="0.25">
      <c r="A6" s="42">
        <v>2</v>
      </c>
      <c r="B6" s="107"/>
      <c r="C6" s="42"/>
      <c r="D6" s="105"/>
      <c r="E6" s="42"/>
      <c r="F6" s="106" t="str">
        <f t="shared" ref="F6:F12" si="0">IF(ISERROR((D6*C6)/E6),"",((D6*C6)/E6))</f>
        <v/>
      </c>
    </row>
    <row r="7" spans="1:6" x14ac:dyDescent="0.25">
      <c r="A7" s="42">
        <v>3</v>
      </c>
      <c r="B7" s="104"/>
      <c r="C7" s="42"/>
      <c r="D7" s="105"/>
      <c r="E7" s="42"/>
      <c r="F7" s="106" t="str">
        <f t="shared" si="0"/>
        <v/>
      </c>
    </row>
    <row r="8" spans="1:6" x14ac:dyDescent="0.25">
      <c r="A8" s="42">
        <v>4</v>
      </c>
      <c r="B8" s="104"/>
      <c r="C8" s="42"/>
      <c r="D8" s="105"/>
      <c r="E8" s="42"/>
      <c r="F8" s="106" t="str">
        <f t="shared" si="0"/>
        <v/>
      </c>
    </row>
    <row r="9" spans="1:6" x14ac:dyDescent="0.25">
      <c r="A9" s="42">
        <v>5</v>
      </c>
      <c r="B9" s="104"/>
      <c r="C9" s="42"/>
      <c r="D9" s="105"/>
      <c r="E9" s="42"/>
      <c r="F9" s="106" t="str">
        <f t="shared" si="0"/>
        <v/>
      </c>
    </row>
    <row r="10" spans="1:6" x14ac:dyDescent="0.25">
      <c r="A10" s="42">
        <v>6</v>
      </c>
      <c r="B10" s="104"/>
      <c r="C10" s="42"/>
      <c r="D10" s="105"/>
      <c r="E10" s="42"/>
      <c r="F10" s="106" t="str">
        <f t="shared" si="0"/>
        <v/>
      </c>
    </row>
    <row r="11" spans="1:6" x14ac:dyDescent="0.25">
      <c r="A11" s="42">
        <v>7</v>
      </c>
      <c r="B11" s="104"/>
      <c r="C11" s="42"/>
      <c r="D11" s="105"/>
      <c r="E11" s="42"/>
      <c r="F11" s="106" t="str">
        <f t="shared" si="0"/>
        <v/>
      </c>
    </row>
    <row r="12" spans="1:6" x14ac:dyDescent="0.25">
      <c r="A12" s="42">
        <v>8</v>
      </c>
      <c r="B12" s="104"/>
      <c r="C12" s="42"/>
      <c r="D12" s="105"/>
      <c r="E12" s="42"/>
      <c r="F12" s="106" t="str">
        <f t="shared" si="0"/>
        <v/>
      </c>
    </row>
    <row r="13" spans="1:6" x14ac:dyDescent="0.25">
      <c r="A13" s="158" t="s">
        <v>241</v>
      </c>
      <c r="B13" s="158"/>
      <c r="C13" s="158"/>
      <c r="D13" s="158"/>
      <c r="E13" s="158"/>
      <c r="F13" s="108">
        <f>SUM(F5:F12)</f>
        <v>0</v>
      </c>
    </row>
    <row r="14" spans="1:6" x14ac:dyDescent="0.25">
      <c r="A14" s="158" t="s">
        <v>242</v>
      </c>
      <c r="B14" s="158"/>
      <c r="C14" s="158"/>
      <c r="D14" s="158"/>
      <c r="E14" s="158"/>
      <c r="F14" s="108">
        <f>F13*12</f>
        <v>0</v>
      </c>
    </row>
  </sheetData>
  <mergeCells count="4">
    <mergeCell ref="A1:F1"/>
    <mergeCell ref="A3:F3"/>
    <mergeCell ref="A13:E13"/>
    <mergeCell ref="A14:E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ORIENTAÇÕES</vt:lpstr>
      <vt:lpstr>PROPOSTA</vt:lpstr>
      <vt:lpstr>PROPOSTA DETALHADA</vt:lpstr>
      <vt:lpstr>ITEM 1.1</vt:lpstr>
      <vt:lpstr>UNIFORMES</vt:lpstr>
      <vt:lpstr>EQUIPAMENTOS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GIOTO DE ARAUJO NOVAIS</dc:creator>
  <cp:lastModifiedBy>JESSICA FATIMA DE SOUSA</cp:lastModifiedBy>
  <dcterms:created xsi:type="dcterms:W3CDTF">2019-07-08T12:06:41Z</dcterms:created>
  <dcterms:modified xsi:type="dcterms:W3CDTF">2020-01-20T13:36:14Z</dcterms:modified>
</cp:coreProperties>
</file>