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inailson\Desktop\"/>
    </mc:Choice>
  </mc:AlternateContent>
  <bookViews>
    <workbookView xWindow="-120" yWindow="-120" windowWidth="38640" windowHeight="15840"/>
  </bookViews>
  <sheets>
    <sheet name="Cálculo dos descontos" sheetId="1" r:id="rId1"/>
    <sheet name="BDI Postos de Trabalho" sheetId="2" r:id="rId2"/>
    <sheet name="BDI Serviços" sheetId="3" r:id="rId3"/>
    <sheet name="BDI Insumos" sheetId="4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4" l="1"/>
  <c r="F23" i="4" s="1"/>
  <c r="C14" i="4"/>
  <c r="C11" i="4"/>
  <c r="F2" i="4"/>
  <c r="C20" i="3"/>
  <c r="F23" i="3" s="1"/>
  <c r="C14" i="3"/>
  <c r="C11" i="3"/>
  <c r="F2" i="3"/>
  <c r="C20" i="2"/>
  <c r="F23" i="2" s="1"/>
  <c r="C14" i="2"/>
  <c r="C11" i="2"/>
  <c r="F2" i="2"/>
  <c r="C39" i="1"/>
  <c r="H37" i="1"/>
  <c r="F37" i="1"/>
  <c r="H36" i="1"/>
  <c r="F36" i="1"/>
  <c r="J36" i="1" s="1"/>
  <c r="H35" i="1"/>
  <c r="F35" i="1"/>
  <c r="J37" i="1" l="1"/>
  <c r="H10" i="1" s="1"/>
  <c r="J35" i="1"/>
  <c r="B10" i="1" s="1"/>
  <c r="K36" i="1"/>
  <c r="E10" i="1"/>
  <c r="K37" i="1" l="1"/>
  <c r="K35" i="1"/>
  <c r="K39" i="1" s="1"/>
  <c r="K40" i="1" s="1"/>
  <c r="B12" i="1" s="1"/>
</calcChain>
</file>

<file path=xl/sharedStrings.xml><?xml version="1.0" encoding="utf-8"?>
<sst xmlns="http://schemas.openxmlformats.org/spreadsheetml/2006/main" count="186" uniqueCount="101">
  <si>
    <t>DADOS DA LICITANTE</t>
  </si>
  <si>
    <r>
      <rPr>
        <sz val="10"/>
        <color theme="1"/>
        <rFont val="Arial"/>
      </rPr>
      <t xml:space="preserve">1 - A licitante deverá preencher </t>
    </r>
    <r>
      <rPr>
        <b/>
        <sz val="10"/>
        <color theme="1"/>
        <rFont val="Arial"/>
      </rPr>
      <t xml:space="preserve">SOMENTE </t>
    </r>
    <r>
      <rPr>
        <sz val="10"/>
        <color theme="1"/>
        <rFont val="Arial"/>
      </rPr>
      <t xml:space="preserve">as células em </t>
    </r>
    <r>
      <rPr>
        <b/>
        <sz val="10"/>
        <color theme="1"/>
        <rFont val="Arial"/>
      </rPr>
      <t xml:space="preserve">AMARELO </t>
    </r>
    <r>
      <rPr>
        <sz val="10"/>
        <color theme="1"/>
        <rFont val="Arial"/>
      </rPr>
      <t>para os valores dos descontos e BDI de cada item. A planilha fará o cálculo automaticamente, e o valor do desconto real será fornecido na célula em azul (VTD), para lançamento no comprasnet.</t>
    </r>
  </si>
  <si>
    <r>
      <rPr>
        <b/>
        <sz val="10"/>
        <color theme="1"/>
        <rFont val="Arial"/>
      </rPr>
      <t>BDI POSTOS DE TRABALHO
(BDI</t>
    </r>
    <r>
      <rPr>
        <b/>
        <sz val="6"/>
        <color theme="1"/>
        <rFont val="Arial"/>
      </rPr>
      <t>x</t>
    </r>
    <r>
      <rPr>
        <b/>
        <sz val="10"/>
        <color theme="1"/>
        <rFont val="Arial"/>
      </rPr>
      <t>)</t>
    </r>
  </si>
  <si>
    <r>
      <rPr>
        <b/>
        <sz val="10"/>
        <color theme="1"/>
        <rFont val="Arial"/>
      </rPr>
      <t>BDI SERVIÇOS
(BDI</t>
    </r>
    <r>
      <rPr>
        <b/>
        <sz val="6"/>
        <color theme="1"/>
        <rFont val="Arial"/>
      </rPr>
      <t>y</t>
    </r>
    <r>
      <rPr>
        <b/>
        <sz val="10"/>
        <color theme="1"/>
        <rFont val="Arial"/>
      </rPr>
      <t>)</t>
    </r>
  </si>
  <si>
    <r>
      <rPr>
        <b/>
        <sz val="10"/>
        <color theme="1"/>
        <rFont val="Arial"/>
      </rPr>
      <t>BDI INSUMOS
(BDI</t>
    </r>
    <r>
      <rPr>
        <b/>
        <sz val="6"/>
        <color theme="1"/>
        <rFont val="Arial"/>
      </rPr>
      <t>z</t>
    </r>
    <r>
      <rPr>
        <b/>
        <sz val="10"/>
        <color theme="1"/>
        <rFont val="Arial"/>
      </rPr>
      <t>)</t>
    </r>
  </si>
  <si>
    <r>
      <rPr>
        <b/>
        <sz val="10"/>
        <color theme="1"/>
        <rFont val="Arial"/>
      </rPr>
      <t>DESCONTO LINEAR POSTOS DE TRABALHO
(D</t>
    </r>
    <r>
      <rPr>
        <b/>
        <sz val="6"/>
        <color theme="1"/>
        <rFont val="Arial"/>
      </rPr>
      <t>x</t>
    </r>
    <r>
      <rPr>
        <b/>
        <sz val="10"/>
        <color theme="1"/>
        <rFont val="Arial"/>
      </rPr>
      <t>)</t>
    </r>
  </si>
  <si>
    <r>
      <rPr>
        <b/>
        <sz val="10"/>
        <color theme="1"/>
        <rFont val="Arial"/>
      </rPr>
      <t>DESCONTO LINEAR SERVIÇOS
(D</t>
    </r>
    <r>
      <rPr>
        <b/>
        <sz val="6"/>
        <color theme="1"/>
        <rFont val="Arial"/>
      </rPr>
      <t>y</t>
    </r>
    <r>
      <rPr>
        <b/>
        <sz val="10"/>
        <color theme="1"/>
        <rFont val="Arial"/>
      </rPr>
      <t>)</t>
    </r>
  </si>
  <si>
    <r>
      <rPr>
        <b/>
        <sz val="10"/>
        <color theme="1"/>
        <rFont val="Arial"/>
      </rPr>
      <t>DESCONTO LINEAR INSUMOS
(D</t>
    </r>
    <r>
      <rPr>
        <b/>
        <sz val="6"/>
        <color theme="1"/>
        <rFont val="Arial"/>
      </rPr>
      <t>z</t>
    </r>
    <r>
      <rPr>
        <b/>
        <sz val="10"/>
        <color theme="1"/>
        <rFont val="Arial"/>
      </rPr>
      <t>)</t>
    </r>
  </si>
  <si>
    <r>
      <rPr>
        <sz val="10"/>
        <color theme="1"/>
        <rFont val="Arial"/>
      </rPr>
      <t xml:space="preserve">2 - Os descontos a serem lançados pela licitante no </t>
    </r>
    <r>
      <rPr>
        <b/>
        <sz val="10"/>
        <color theme="1"/>
        <rFont val="Arial"/>
      </rPr>
      <t xml:space="preserve">COMPRASNET </t>
    </r>
    <r>
      <rPr>
        <sz val="10"/>
        <color theme="1"/>
        <rFont val="Arial"/>
      </rPr>
      <t>encontram-se nas células em azul. Valores negativos nos descontos resultantes (D</t>
    </r>
    <r>
      <rPr>
        <sz val="6"/>
        <color theme="1"/>
        <rFont val="Arial"/>
      </rPr>
      <t>1</t>
    </r>
    <r>
      <rPr>
        <sz val="10"/>
        <color theme="1"/>
        <rFont val="Arial"/>
      </rPr>
      <t>, D</t>
    </r>
    <r>
      <rPr>
        <sz val="6"/>
        <color theme="1"/>
        <rFont val="Arial"/>
      </rPr>
      <t>2</t>
    </r>
    <r>
      <rPr>
        <sz val="10"/>
        <color theme="1"/>
        <rFont val="Arial"/>
      </rPr>
      <t xml:space="preserve"> e D</t>
    </r>
    <r>
      <rPr>
        <sz val="6"/>
        <color theme="1"/>
        <rFont val="Arial"/>
      </rPr>
      <t>3</t>
    </r>
    <r>
      <rPr>
        <sz val="10"/>
        <color theme="1"/>
        <rFont val="Arial"/>
      </rPr>
      <t>) não serão aceitos pelo órgão. O VTD é meramente informativo e será calculado automaticamente pelo sistema no encerramento da fase de lances. Os valores dos descontos resultantes em cada item (D</t>
    </r>
    <r>
      <rPr>
        <sz val="6"/>
        <color theme="1"/>
        <rFont val="Arial"/>
      </rPr>
      <t>1</t>
    </r>
    <r>
      <rPr>
        <sz val="10"/>
        <color theme="1"/>
        <rFont val="Arial"/>
      </rPr>
      <t>, D</t>
    </r>
    <r>
      <rPr>
        <sz val="6"/>
        <color theme="1"/>
        <rFont val="Arial"/>
      </rPr>
      <t>2</t>
    </r>
    <r>
      <rPr>
        <sz val="10"/>
        <color theme="1"/>
        <rFont val="Arial"/>
      </rPr>
      <t xml:space="preserve"> e D</t>
    </r>
    <r>
      <rPr>
        <sz val="6"/>
        <color theme="1"/>
        <rFont val="Arial"/>
      </rPr>
      <t>3</t>
    </r>
    <r>
      <rPr>
        <sz val="10"/>
        <color theme="1"/>
        <rFont val="Arial"/>
      </rPr>
      <t>) e do valor total do desconto (VTD), são encontrado de acordo às equações 1 e 2.</t>
    </r>
  </si>
  <si>
    <r>
      <rPr>
        <b/>
        <sz val="10"/>
        <color theme="1"/>
        <rFont val="Arial"/>
      </rPr>
      <t>DESCONTO RESULTANTE POSTOS DE TRABALHO
(D</t>
    </r>
    <r>
      <rPr>
        <b/>
        <sz val="6"/>
        <color theme="1"/>
        <rFont val="Arial"/>
      </rPr>
      <t>1</t>
    </r>
    <r>
      <rPr>
        <b/>
        <sz val="10"/>
        <color theme="1"/>
        <rFont val="Arial"/>
      </rPr>
      <t>)</t>
    </r>
  </si>
  <si>
    <r>
      <rPr>
        <b/>
        <sz val="10"/>
        <color theme="1"/>
        <rFont val="Arial"/>
      </rPr>
      <t>DESCONTO RESULTANTE SERVIÇOS
(D</t>
    </r>
    <r>
      <rPr>
        <b/>
        <sz val="6"/>
        <color theme="1"/>
        <rFont val="Arial"/>
      </rPr>
      <t>2</t>
    </r>
    <r>
      <rPr>
        <b/>
        <sz val="10"/>
        <color theme="1"/>
        <rFont val="Arial"/>
      </rPr>
      <t>)</t>
    </r>
  </si>
  <si>
    <r>
      <rPr>
        <b/>
        <sz val="10"/>
        <color theme="1"/>
        <rFont val="Arial"/>
      </rPr>
      <t>DESCONTO RESULTANTE INSUMOS
(D</t>
    </r>
    <r>
      <rPr>
        <b/>
        <sz val="6"/>
        <color theme="1"/>
        <rFont val="Arial"/>
      </rPr>
      <t>3</t>
    </r>
    <r>
      <rPr>
        <b/>
        <sz val="10"/>
        <color theme="1"/>
        <rFont val="Arial"/>
      </rPr>
      <t>)</t>
    </r>
  </si>
  <si>
    <t>VALOR TOTAL DO DESCONTO (VTD)</t>
  </si>
  <si>
    <t>Equação 1:</t>
  </si>
  <si>
    <t>Equação 2:</t>
  </si>
  <si>
    <t>DADOS DA UFSB</t>
  </si>
  <si>
    <t>UNIVERSIDADE FEDERAL DO SUL DA BAHIA</t>
  </si>
  <si>
    <t xml:space="preserve">BDI POSTOS DE TRABALHO: </t>
  </si>
  <si>
    <r>
      <rPr>
        <b/>
        <sz val="10"/>
        <color theme="1"/>
        <rFont val="Arial"/>
      </rPr>
      <t>BDI</t>
    </r>
    <r>
      <rPr>
        <b/>
        <sz val="6"/>
        <color theme="1"/>
        <rFont val="Arial"/>
      </rPr>
      <t>1</t>
    </r>
    <r>
      <rPr>
        <b/>
        <sz val="10"/>
        <color theme="1"/>
        <rFont val="Arial"/>
      </rPr>
      <t xml:space="preserve"> = </t>
    </r>
  </si>
  <si>
    <t>CNPJ:</t>
  </si>
  <si>
    <t>18.560.547/0001-07</t>
  </si>
  <si>
    <t>BDI SERVIÇOS:</t>
  </si>
  <si>
    <r>
      <rPr>
        <b/>
        <sz val="10"/>
        <color theme="1"/>
        <rFont val="Arial"/>
      </rPr>
      <t>BDI</t>
    </r>
    <r>
      <rPr>
        <b/>
        <sz val="6"/>
        <color theme="1"/>
        <rFont val="Arial"/>
      </rPr>
      <t>2</t>
    </r>
    <r>
      <rPr>
        <b/>
        <sz val="10"/>
        <color theme="1"/>
        <rFont val="Arial"/>
      </rPr>
      <t xml:space="preserve"> = </t>
    </r>
  </si>
  <si>
    <t>OBRA:</t>
  </si>
  <si>
    <t>SERVIÇOS DE MANUTENÇÃO PREDIAL</t>
  </si>
  <si>
    <t>BDI INSUMOS:</t>
  </si>
  <si>
    <r>
      <rPr>
        <b/>
        <sz val="10"/>
        <color theme="1"/>
        <rFont val="Arial"/>
      </rPr>
      <t>BDI</t>
    </r>
    <r>
      <rPr>
        <b/>
        <sz val="6"/>
        <color theme="1"/>
        <rFont val="Arial"/>
      </rPr>
      <t>3</t>
    </r>
    <r>
      <rPr>
        <b/>
        <sz val="10"/>
        <color theme="1"/>
        <rFont val="Arial"/>
      </rPr>
      <t xml:space="preserve"> = </t>
    </r>
  </si>
  <si>
    <t>DATA:</t>
  </si>
  <si>
    <t>DD/MM/AAAA</t>
  </si>
  <si>
    <t>DATABASE:</t>
  </si>
  <si>
    <t>ITEM</t>
  </si>
  <si>
    <t>DESCRIÇÃO</t>
  </si>
  <si>
    <t>VALOR DE REFERÊNCIA</t>
  </si>
  <si>
    <t>VALORES FORNECIDOS PELA LICITANTE</t>
  </si>
  <si>
    <t>BDI FORNECIDOS PELA LICITANTE</t>
  </si>
  <si>
    <t>DESCONTO REAL FORNECIDO PELA LICITANTE</t>
  </si>
  <si>
    <t>SUBTOTAL DESCONTO DO ITEM</t>
  </si>
  <si>
    <t>POSTOS DE TRABALHO</t>
  </si>
  <si>
    <r>
      <rPr>
        <sz val="10"/>
        <color theme="1"/>
        <rFont val="Arial"/>
      </rPr>
      <t>V</t>
    </r>
    <r>
      <rPr>
        <sz val="6"/>
        <color theme="1"/>
        <rFont val="Arial"/>
      </rPr>
      <t xml:space="preserve">1 = </t>
    </r>
  </si>
  <si>
    <r>
      <rPr>
        <sz val="10"/>
        <color theme="1"/>
        <rFont val="Arial"/>
      </rPr>
      <t>D</t>
    </r>
    <r>
      <rPr>
        <sz val="6"/>
        <color theme="1"/>
        <rFont val="Arial"/>
      </rPr>
      <t xml:space="preserve">x = </t>
    </r>
  </si>
  <si>
    <r>
      <rPr>
        <sz val="10"/>
        <color theme="1"/>
        <rFont val="Arial"/>
      </rPr>
      <t>BDI</t>
    </r>
    <r>
      <rPr>
        <sz val="6"/>
        <color theme="1"/>
        <rFont val="Arial"/>
      </rPr>
      <t xml:space="preserve">x = </t>
    </r>
  </si>
  <si>
    <r>
      <rPr>
        <sz val="10"/>
        <color theme="1"/>
        <rFont val="Arial"/>
      </rPr>
      <t>D</t>
    </r>
    <r>
      <rPr>
        <sz val="6"/>
        <color theme="1"/>
        <rFont val="Arial"/>
      </rPr>
      <t xml:space="preserve">1 = </t>
    </r>
  </si>
  <si>
    <t>SERVIÇOS</t>
  </si>
  <si>
    <r>
      <rPr>
        <sz val="10"/>
        <color theme="1"/>
        <rFont val="Arial"/>
      </rPr>
      <t>V</t>
    </r>
    <r>
      <rPr>
        <sz val="6"/>
        <color theme="1"/>
        <rFont val="Arial"/>
      </rPr>
      <t xml:space="preserve">2 = </t>
    </r>
  </si>
  <si>
    <r>
      <rPr>
        <sz val="10"/>
        <color theme="1"/>
        <rFont val="Arial"/>
      </rPr>
      <t>D</t>
    </r>
    <r>
      <rPr>
        <sz val="6"/>
        <color theme="1"/>
        <rFont val="Arial"/>
      </rPr>
      <t xml:space="preserve">y = </t>
    </r>
  </si>
  <si>
    <r>
      <rPr>
        <sz val="10"/>
        <color theme="1"/>
        <rFont val="Arial"/>
      </rPr>
      <t>BDI</t>
    </r>
    <r>
      <rPr>
        <sz val="6"/>
        <color theme="1"/>
        <rFont val="Arial"/>
      </rPr>
      <t xml:space="preserve">y = </t>
    </r>
  </si>
  <si>
    <r>
      <rPr>
        <sz val="10"/>
        <color theme="1"/>
        <rFont val="Arial"/>
      </rPr>
      <t>D</t>
    </r>
    <r>
      <rPr>
        <sz val="6"/>
        <color theme="1"/>
        <rFont val="Arial"/>
      </rPr>
      <t xml:space="preserve">2 = </t>
    </r>
  </si>
  <si>
    <t>INSUMOS</t>
  </si>
  <si>
    <r>
      <rPr>
        <sz val="10"/>
        <color theme="1"/>
        <rFont val="Arial"/>
      </rPr>
      <t>V</t>
    </r>
    <r>
      <rPr>
        <sz val="6"/>
        <color theme="1"/>
        <rFont val="Arial"/>
      </rPr>
      <t xml:space="preserve">3 = </t>
    </r>
  </si>
  <si>
    <r>
      <rPr>
        <sz val="10"/>
        <color theme="1"/>
        <rFont val="Arial"/>
      </rPr>
      <t>D</t>
    </r>
    <r>
      <rPr>
        <sz val="6"/>
        <color theme="1"/>
        <rFont val="Arial"/>
      </rPr>
      <t xml:space="preserve">z = </t>
    </r>
  </si>
  <si>
    <r>
      <rPr>
        <sz val="10"/>
        <color theme="1"/>
        <rFont val="Arial"/>
      </rPr>
      <t>BDI</t>
    </r>
    <r>
      <rPr>
        <sz val="6"/>
        <color theme="1"/>
        <rFont val="Arial"/>
      </rPr>
      <t xml:space="preserve">z = </t>
    </r>
  </si>
  <si>
    <r>
      <rPr>
        <sz val="10"/>
        <color theme="1"/>
        <rFont val="Arial"/>
      </rPr>
      <t>D</t>
    </r>
    <r>
      <rPr>
        <sz val="6"/>
        <color theme="1"/>
        <rFont val="Arial"/>
      </rPr>
      <t xml:space="preserve">3 = </t>
    </r>
  </si>
  <si>
    <r>
      <rPr>
        <sz val="10"/>
        <color theme="1"/>
        <rFont val="Arial"/>
      </rPr>
      <t>VALOR GLOBAL DE REFERÊNCIA              VGR ou V</t>
    </r>
    <r>
      <rPr>
        <sz val="6"/>
        <color theme="1"/>
        <rFont val="Arial"/>
      </rPr>
      <t>T</t>
    </r>
    <r>
      <rPr>
        <sz val="10"/>
        <color theme="1"/>
        <rFont val="Arial"/>
      </rPr>
      <t xml:space="preserve"> =</t>
    </r>
  </si>
  <si>
    <t>VALOR GLOBAL PROPOSTO PELA LICITANTE                VGP =</t>
  </si>
  <si>
    <t xml:space="preserve">VALOR TOTAL DO DESCONTO                                     VTD = </t>
  </si>
  <si>
    <t>MEMÓRIA DE CÁLCULO DO BDI - POSTOS DE TRABALHO</t>
  </si>
  <si>
    <t>SERVIÇOS DE MANUTENÇÃO DAS UNIDADES DA UFSB</t>
  </si>
  <si>
    <t>MEMÓRIA DE CÁLCULO</t>
  </si>
  <si>
    <t>DISCRIMINAÇÃO</t>
  </si>
  <si>
    <t>PERC. (%)</t>
  </si>
  <si>
    <t>FAIXAS DE ADMISSIBILIDADE DE ACORDO COM O ACÓRDÃO N. 2622/2013 DO TCU</t>
  </si>
  <si>
    <t>1.00</t>
  </si>
  <si>
    <t>Despesas Indiretas</t>
  </si>
  <si>
    <t>MÍNIMO</t>
  </si>
  <si>
    <t>MÉDIO</t>
  </si>
  <si>
    <t>MÁXIMO</t>
  </si>
  <si>
    <t>A1</t>
  </si>
  <si>
    <t>Seguro e garantia</t>
  </si>
  <si>
    <t>A2</t>
  </si>
  <si>
    <t>Riscos e imprevistos</t>
  </si>
  <si>
    <t>A3</t>
  </si>
  <si>
    <t>Despesas financeiras</t>
  </si>
  <si>
    <t>A4</t>
  </si>
  <si>
    <t>Administração central</t>
  </si>
  <si>
    <t>Total do grupo A =</t>
  </si>
  <si>
    <t>2.00</t>
  </si>
  <si>
    <t>Benefício</t>
  </si>
  <si>
    <t>B1</t>
  </si>
  <si>
    <t>Lucro</t>
  </si>
  <si>
    <t>Total do Grupo B =</t>
  </si>
  <si>
    <t>3.00</t>
  </si>
  <si>
    <t>Impostos</t>
  </si>
  <si>
    <t>CÁLCULO DO ISS</t>
  </si>
  <si>
    <t>C1</t>
  </si>
  <si>
    <t>PIS/PASEP</t>
  </si>
  <si>
    <t>ALÍQUOTA MUNICIPAL (%)</t>
  </si>
  <si>
    <t>% DE MÃO DE OBRA</t>
  </si>
  <si>
    <t>ALÍQUOTA FINAL (%)</t>
  </si>
  <si>
    <t>C2</t>
  </si>
  <si>
    <t>COFINS</t>
  </si>
  <si>
    <t>C3</t>
  </si>
  <si>
    <t>ISS</t>
  </si>
  <si>
    <t>C4</t>
  </si>
  <si>
    <t>CPRB (Cont. Previdênciária sobre Rec. Bruta)</t>
  </si>
  <si>
    <t>Total do Grupo C =</t>
  </si>
  <si>
    <t>Fórmula para Cálculo do B.D.I</t>
  </si>
  <si>
    <t>BDI=(1+A4+A1+A2)*(1+A3)*(1+B1)/(1-C)-1</t>
  </si>
  <si>
    <t>Bonificação Sobre Despesas Indiretas (B.D.I.)</t>
  </si>
  <si>
    <t>MEMÓRIA DE CÁLCULO DO BDI - SERVIÇOS</t>
  </si>
  <si>
    <t>MEMÓRIA DE CÁLCULO DO BDI - INSUMOS</t>
  </si>
  <si>
    <t>BDI=(1+A4+A1+A2)*(1+A3)*(1+B1)(1-C)-1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</si>
</sst>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R$ -416]#,##0.00"/>
  </numFmts>
  <fonts count="12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name val="Arial"/>
    </font>
    <font>
      <sz val="10"/>
      <color theme="1"/>
      <name val="Arial"/>
      <scheme val="minor"/>
    </font>
    <font>
      <b/>
      <sz val="10"/>
      <color rgb="FF000000"/>
      <name val="Arial"/>
    </font>
    <font>
      <sz val="10"/>
      <color rgb="FF000000"/>
      <name val="Arial"/>
    </font>
    <font>
      <sz val="10"/>
      <color theme="1"/>
      <name val="Arial"/>
    </font>
    <font>
      <sz val="10"/>
      <color theme="1"/>
      <name val="Arial"/>
      <scheme val="minor"/>
    </font>
    <font>
      <b/>
      <sz val="10"/>
      <color theme="1"/>
      <name val="Arial"/>
    </font>
    <font>
      <b/>
      <sz val="6"/>
      <color theme="1"/>
      <name val="Arial"/>
    </font>
    <font>
      <sz val="6"/>
      <color theme="1"/>
      <name val="Arial"/>
    </font>
    <font>
      <sz val="10"/>
      <color rgb="FF000000"/>
      <name val="Arial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A4C2F4"/>
        <bgColor rgb="FFA4C2F4"/>
      </patternFill>
    </fill>
    <fill>
      <patternFill patternType="solid">
        <fgColor theme="0"/>
        <bgColor theme="0"/>
      </patternFill>
    </fill>
  </fills>
  <borders count="4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01">
    <xf numFmtId="0" fontId="0" fillId="0" borderId="0" xfId="0" applyFont="1" applyAlignment="1"/>
    <xf numFmtId="0" fontId="4" fillId="0" borderId="40" xfId="0" applyFont="1" applyBorder="1" applyAlignment="1">
      <alignment horizontal="left" wrapText="1"/>
    </xf>
    <xf numFmtId="0" fontId="5" fillId="0" borderId="40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5" fillId="0" borderId="40" xfId="0" applyFont="1" applyBorder="1" applyAlignment="1">
      <alignment horizontal="left" wrapText="1"/>
    </xf>
    <xf numFmtId="10" fontId="5" fillId="0" borderId="40" xfId="0" applyNumberFormat="1" applyFont="1" applyBorder="1" applyAlignment="1">
      <alignment horizontal="center" wrapText="1"/>
    </xf>
    <xf numFmtId="10" fontId="4" fillId="0" borderId="40" xfId="0" applyNumberFormat="1" applyFont="1" applyBorder="1" applyAlignment="1">
      <alignment horizontal="center" wrapText="1"/>
    </xf>
    <xf numFmtId="10" fontId="4" fillId="0" borderId="40" xfId="0" applyNumberFormat="1" applyFont="1" applyBorder="1" applyAlignment="1">
      <alignment horizontal="left" wrapText="1"/>
    </xf>
    <xf numFmtId="0" fontId="0" fillId="0" borderId="0" xfId="0" applyFont="1" applyAlignment="1"/>
    <xf numFmtId="0" fontId="0" fillId="0" borderId="0" xfId="0" applyFont="1" applyAlignment="1" applyProtection="1"/>
    <xf numFmtId="0" fontId="1" fillId="0" borderId="0" xfId="0" applyFont="1" applyAlignment="1" applyProtection="1">
      <alignment horizontal="center"/>
    </xf>
    <xf numFmtId="10" fontId="1" fillId="0" borderId="0" xfId="0" applyNumberFormat="1" applyFont="1" applyAlignment="1" applyProtection="1">
      <alignment horizontal="center"/>
    </xf>
    <xf numFmtId="0" fontId="1" fillId="0" borderId="13" xfId="0" applyFont="1" applyBorder="1" applyAlignment="1" applyProtection="1"/>
    <xf numFmtId="0" fontId="1" fillId="0" borderId="13" xfId="0" applyFont="1" applyBorder="1" applyAlignment="1" applyProtection="1">
      <alignment horizontal="right"/>
    </xf>
    <xf numFmtId="10" fontId="3" fillId="0" borderId="16" xfId="0" applyNumberFormat="1" applyFont="1" applyBorder="1" applyAlignment="1" applyProtection="1"/>
    <xf numFmtId="0" fontId="1" fillId="0" borderId="17" xfId="0" applyFont="1" applyBorder="1" applyAlignment="1" applyProtection="1"/>
    <xf numFmtId="0" fontId="1" fillId="0" borderId="0" xfId="0" applyFont="1" applyAlignment="1" applyProtection="1">
      <alignment horizontal="right"/>
    </xf>
    <xf numFmtId="10" fontId="3" fillId="0" borderId="18" xfId="0" applyNumberFormat="1" applyFont="1" applyBorder="1" applyAlignment="1" applyProtection="1"/>
    <xf numFmtId="0" fontId="1" fillId="0" borderId="19" xfId="0" applyFont="1" applyBorder="1" applyAlignment="1" applyProtection="1"/>
    <xf numFmtId="14" fontId="3" fillId="0" borderId="23" xfId="0" applyNumberFormat="1" applyFont="1" applyBorder="1" applyAlignment="1" applyProtection="1">
      <alignment horizontal="right"/>
    </xf>
    <xf numFmtId="0" fontId="1" fillId="0" borderId="24" xfId="0" applyFont="1" applyBorder="1" applyAlignment="1" applyProtection="1">
      <alignment wrapText="1"/>
    </xf>
    <xf numFmtId="0" fontId="1" fillId="0" borderId="25" xfId="0" applyFont="1" applyBorder="1" applyAlignment="1" applyProtection="1">
      <alignment wrapText="1"/>
    </xf>
    <xf numFmtId="0" fontId="1" fillId="0" borderId="30" xfId="0" applyFont="1" applyBorder="1" applyAlignment="1" applyProtection="1">
      <alignment horizontal="center" wrapText="1"/>
    </xf>
    <xf numFmtId="0" fontId="3" fillId="0" borderId="17" xfId="0" applyFont="1" applyBorder="1" applyAlignment="1" applyProtection="1"/>
    <xf numFmtId="0" fontId="3" fillId="0" borderId="15" xfId="0" applyFont="1" applyBorder="1" applyAlignment="1" applyProtection="1"/>
    <xf numFmtId="164" fontId="3" fillId="0" borderId="15" xfId="0" applyNumberFormat="1" applyFont="1" applyBorder="1" applyAlignment="1" applyProtection="1">
      <alignment horizontal="center"/>
    </xf>
    <xf numFmtId="164" fontId="3" fillId="0" borderId="14" xfId="0" applyNumberFormat="1" applyFont="1" applyBorder="1" applyAlignment="1" applyProtection="1"/>
    <xf numFmtId="10" fontId="3" fillId="0" borderId="14" xfId="0" applyNumberFormat="1" applyFont="1" applyBorder="1" applyProtection="1"/>
    <xf numFmtId="10" fontId="3" fillId="0" borderId="13" xfId="0" applyNumberFormat="1" applyFont="1" applyBorder="1" applyProtection="1"/>
    <xf numFmtId="10" fontId="3" fillId="0" borderId="14" xfId="0" applyNumberFormat="1" applyFont="1" applyBorder="1" applyAlignment="1" applyProtection="1"/>
    <xf numFmtId="164" fontId="3" fillId="0" borderId="31" xfId="0" applyNumberFormat="1" applyFont="1" applyBorder="1" applyProtection="1"/>
    <xf numFmtId="164" fontId="3" fillId="0" borderId="32" xfId="0" applyNumberFormat="1" applyFont="1" applyBorder="1" applyAlignment="1" applyProtection="1">
      <alignment horizontal="center"/>
    </xf>
    <xf numFmtId="10" fontId="3" fillId="0" borderId="33" xfId="0" applyNumberFormat="1" applyFont="1" applyBorder="1" applyAlignment="1" applyProtection="1"/>
    <xf numFmtId="164" fontId="3" fillId="0" borderId="16" xfId="0" applyNumberFormat="1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164" fontId="3" fillId="0" borderId="8" xfId="0" applyNumberFormat="1" applyFont="1" applyBorder="1" applyProtection="1"/>
    <xf numFmtId="0" fontId="3" fillId="0" borderId="9" xfId="0" applyFont="1" applyBorder="1" applyProtection="1"/>
    <xf numFmtId="164" fontId="3" fillId="0" borderId="23" xfId="0" applyNumberFormat="1" applyFont="1" applyBorder="1" applyAlignment="1" applyProtection="1">
      <alignment wrapText="1"/>
    </xf>
    <xf numFmtId="10" fontId="3" fillId="0" borderId="37" xfId="0" applyNumberFormat="1" applyFont="1" applyBorder="1" applyAlignment="1" applyProtection="1">
      <alignment wrapText="1"/>
    </xf>
    <xf numFmtId="10" fontId="5" fillId="2" borderId="40" xfId="0" applyNumberFormat="1" applyFont="1" applyFill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</xf>
    <xf numFmtId="0" fontId="2" fillId="0" borderId="5" xfId="0" applyFont="1" applyBorder="1" applyProtection="1"/>
    <xf numFmtId="0" fontId="2" fillId="0" borderId="6" xfId="0" applyFont="1" applyBorder="1" applyProtection="1"/>
    <xf numFmtId="10" fontId="3" fillId="2" borderId="4" xfId="0" applyNumberFormat="1" applyFont="1" applyFill="1" applyBorder="1" applyAlignment="1" applyProtection="1">
      <alignment horizontal="center" wrapText="1"/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</xf>
    <xf numFmtId="0" fontId="2" fillId="0" borderId="2" xfId="0" applyFont="1" applyBorder="1" applyProtection="1"/>
    <xf numFmtId="0" fontId="2" fillId="0" borderId="3" xfId="0" applyFont="1" applyBorder="1" applyProtection="1"/>
    <xf numFmtId="0" fontId="3" fillId="0" borderId="4" xfId="0" applyFont="1" applyBorder="1" applyAlignment="1" applyProtection="1">
      <alignment wrapText="1"/>
    </xf>
    <xf numFmtId="10" fontId="2" fillId="0" borderId="5" xfId="0" applyNumberFormat="1" applyFont="1" applyBorder="1" applyProtection="1">
      <protection locked="0"/>
    </xf>
    <xf numFmtId="10" fontId="2" fillId="0" borderId="6" xfId="0" applyNumberFormat="1" applyFont="1" applyBorder="1" applyProtection="1">
      <protection locked="0"/>
    </xf>
    <xf numFmtId="0" fontId="1" fillId="3" borderId="4" xfId="0" applyFont="1" applyFill="1" applyBorder="1" applyAlignment="1" applyProtection="1">
      <alignment horizontal="center" wrapText="1"/>
    </xf>
    <xf numFmtId="10" fontId="1" fillId="3" borderId="4" xfId="1" applyNumberFormat="1" applyFont="1" applyFill="1" applyBorder="1" applyAlignment="1" applyProtection="1">
      <alignment horizontal="center" wrapText="1"/>
    </xf>
    <xf numFmtId="10" fontId="2" fillId="0" borderId="5" xfId="1" applyNumberFormat="1" applyFont="1" applyBorder="1" applyProtection="1"/>
    <xf numFmtId="10" fontId="2" fillId="0" borderId="6" xfId="1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9" xfId="0" applyFont="1" applyBorder="1" applyProtection="1"/>
    <xf numFmtId="0" fontId="1" fillId="0" borderId="12" xfId="0" applyFont="1" applyBorder="1" applyAlignment="1" applyProtection="1"/>
    <xf numFmtId="0" fontId="2" fillId="0" borderId="13" xfId="0" applyFont="1" applyBorder="1" applyProtection="1"/>
    <xf numFmtId="0" fontId="2" fillId="0" borderId="14" xfId="0" applyFont="1" applyBorder="1" applyProtection="1"/>
    <xf numFmtId="0" fontId="3" fillId="0" borderId="15" xfId="0" applyFont="1" applyBorder="1" applyAlignment="1" applyProtection="1"/>
    <xf numFmtId="0" fontId="1" fillId="4" borderId="10" xfId="0" applyFont="1" applyFill="1" applyBorder="1" applyAlignment="1" applyProtection="1">
      <alignment horizontal="center"/>
    </xf>
    <xf numFmtId="0" fontId="0" fillId="0" borderId="0" xfId="0" applyFont="1" applyAlignment="1" applyProtection="1"/>
    <xf numFmtId="0" fontId="2" fillId="0" borderId="11" xfId="0" applyFont="1" applyBorder="1" applyProtection="1"/>
    <xf numFmtId="10" fontId="1" fillId="4" borderId="4" xfId="0" applyNumberFormat="1" applyFont="1" applyFill="1" applyBorder="1" applyAlignment="1" applyProtection="1">
      <alignment horizontal="center"/>
    </xf>
    <xf numFmtId="0" fontId="1" fillId="0" borderId="15" xfId="0" applyFont="1" applyBorder="1" applyAlignment="1" applyProtection="1"/>
    <xf numFmtId="0" fontId="3" fillId="0" borderId="34" xfId="0" applyFont="1" applyBorder="1" applyAlignment="1" applyProtection="1">
      <alignment horizontal="right"/>
    </xf>
    <xf numFmtId="0" fontId="2" fillId="0" borderId="35" xfId="0" applyFont="1" applyBorder="1" applyProtection="1"/>
    <xf numFmtId="164" fontId="3" fillId="0" borderId="34" xfId="0" applyNumberFormat="1" applyFont="1" applyBorder="1" applyAlignment="1" applyProtection="1">
      <alignment wrapText="1"/>
    </xf>
    <xf numFmtId="0" fontId="3" fillId="0" borderId="4" xfId="0" applyFont="1" applyBorder="1" applyAlignment="1" applyProtection="1">
      <alignment horizontal="right" wrapText="1"/>
    </xf>
    <xf numFmtId="0" fontId="2" fillId="0" borderId="36" xfId="0" applyFont="1" applyBorder="1" applyProtection="1"/>
    <xf numFmtId="0" fontId="3" fillId="0" borderId="20" xfId="0" applyFont="1" applyBorder="1" applyAlignment="1" applyProtection="1"/>
    <xf numFmtId="0" fontId="2" fillId="0" borderId="21" xfId="0" applyFont="1" applyBorder="1" applyProtection="1"/>
    <xf numFmtId="0" fontId="2" fillId="0" borderId="22" xfId="0" applyFont="1" applyBorder="1" applyProtection="1"/>
    <xf numFmtId="0" fontId="1" fillId="0" borderId="26" xfId="0" applyFont="1" applyBorder="1" applyAlignment="1" applyProtection="1">
      <alignment horizontal="center" wrapText="1"/>
    </xf>
    <xf numFmtId="0" fontId="2" fillId="0" borderId="27" xfId="0" applyFont="1" applyBorder="1" applyProtection="1"/>
    <xf numFmtId="0" fontId="1" fillId="0" borderId="28" xfId="0" applyFont="1" applyBorder="1" applyAlignment="1" applyProtection="1">
      <alignment horizontal="center" wrapText="1"/>
    </xf>
    <xf numFmtId="0" fontId="2" fillId="0" borderId="29" xfId="0" applyFont="1" applyBorder="1" applyProtection="1"/>
    <xf numFmtId="0" fontId="1" fillId="0" borderId="20" xfId="0" applyFont="1" applyBorder="1" applyAlignment="1" applyProtection="1"/>
    <xf numFmtId="0" fontId="4" fillId="0" borderId="15" xfId="0" applyFont="1" applyBorder="1" applyAlignment="1">
      <alignment horizontal="center" wrapText="1"/>
    </xf>
    <xf numFmtId="0" fontId="2" fillId="0" borderId="13" xfId="0" applyFont="1" applyBorder="1"/>
    <xf numFmtId="0" fontId="2" fillId="0" borderId="14" xfId="0" applyFont="1" applyBorder="1"/>
    <xf numFmtId="0" fontId="4" fillId="0" borderId="15" xfId="0" applyFont="1" applyBorder="1" applyAlignment="1">
      <alignment horizontal="left" wrapText="1"/>
    </xf>
    <xf numFmtId="14" fontId="4" fillId="0" borderId="38" xfId="0" applyNumberFormat="1" applyFont="1" applyBorder="1" applyAlignment="1">
      <alignment horizontal="center" vertical="center" wrapText="1"/>
    </xf>
    <xf numFmtId="0" fontId="2" fillId="0" borderId="39" xfId="0" applyFont="1" applyBorder="1"/>
    <xf numFmtId="0" fontId="5" fillId="0" borderId="15" xfId="0" applyFont="1" applyBorder="1" applyAlignment="1">
      <alignment horizontal="left" wrapText="1"/>
    </xf>
    <xf numFmtId="0" fontId="5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vertical="center"/>
    </xf>
    <xf numFmtId="0" fontId="5" fillId="0" borderId="15" xfId="0" applyFont="1" applyBorder="1" applyAlignment="1">
      <alignment horizontal="right" wrapText="1"/>
    </xf>
    <xf numFmtId="0" fontId="6" fillId="0" borderId="0" xfId="0" applyFont="1"/>
    <xf numFmtId="0" fontId="0" fillId="0" borderId="0" xfId="0" applyFont="1" applyAlignment="1"/>
    <xf numFmtId="0" fontId="6" fillId="0" borderId="41" xfId="0" applyFont="1" applyBorder="1"/>
    <xf numFmtId="0" fontId="2" fillId="0" borderId="41" xfId="0" applyFont="1" applyBorder="1"/>
    <xf numFmtId="0" fontId="2" fillId="0" borderId="33" xfId="0" applyFont="1" applyBorder="1"/>
    <xf numFmtId="0" fontId="5" fillId="0" borderId="15" xfId="0" applyFont="1" applyBorder="1" applyAlignment="1">
      <alignment horizontal="center" wrapText="1"/>
    </xf>
    <xf numFmtId="0" fontId="7" fillId="0" borderId="0" xfId="0" applyFont="1"/>
    <xf numFmtId="0" fontId="7" fillId="0" borderId="41" xfId="0" applyFont="1" applyBorder="1"/>
  </cellXfs>
  <cellStyles count="2">
    <cellStyle name="Normal" xfId="0" builtinId="0"/>
    <cellStyle name="Porcentagem" xfId="1" builtinId="5"/>
  </cellStyles>
  <dxfs count="1">
    <dxf>
      <font>
        <b/>
        <i/>
      </font>
      <numFmt numFmtId="14" formatCode="0.00%"/>
      <fill>
        <patternFill>
          <fgColor auto="1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800100</xdr:colOff>
      <xdr:row>14</xdr:row>
      <xdr:rowOff>200025</xdr:rowOff>
    </xdr:from>
    <xdr:ext cx="2590800" cy="1752600"/>
    <xdr:pic>
      <xdr:nvPicPr>
        <xdr:cNvPr id="2" name="image2.png" title="Imagem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428625</xdr:colOff>
      <xdr:row>14</xdr:row>
      <xdr:rowOff>200025</xdr:rowOff>
    </xdr:from>
    <xdr:ext cx="4467225" cy="600075"/>
    <xdr:pic>
      <xdr:nvPicPr>
        <xdr:cNvPr id="3" name="image1.png" title="Imagem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40"/>
  <sheetViews>
    <sheetView showGridLines="0" tabSelected="1" workbookViewId="0">
      <selection activeCell="H9" sqref="H9:J9"/>
    </sheetView>
  </sheetViews>
  <sheetFormatPr defaultColWidth="12.5703125" defaultRowHeight="15.75" customHeight="1" x14ac:dyDescent="0.2"/>
  <cols>
    <col min="1" max="1" width="12.5703125" style="9"/>
    <col min="2" max="2" width="32.28515625" style="9" customWidth="1"/>
    <col min="3" max="3" width="5.5703125" style="9" customWidth="1"/>
    <col min="4" max="4" width="14.7109375" style="9" bestFit="1" customWidth="1"/>
    <col min="5" max="5" width="6.5703125" style="9" customWidth="1"/>
    <col min="6" max="6" width="16.140625" style="9" customWidth="1"/>
    <col min="7" max="7" width="10.140625" style="9" customWidth="1"/>
    <col min="8" max="8" width="15" style="9" customWidth="1"/>
    <col min="9" max="9" width="3.5703125" style="9" customWidth="1"/>
    <col min="10" max="10" width="23.42578125" style="9" customWidth="1"/>
    <col min="11" max="11" width="19.140625" style="9" customWidth="1"/>
    <col min="12" max="16384" width="12.5703125" style="9"/>
  </cols>
  <sheetData>
    <row r="1" spans="1:11" ht="12.75" x14ac:dyDescent="0.2">
      <c r="B1" s="47" t="s">
        <v>0</v>
      </c>
      <c r="C1" s="48"/>
      <c r="D1" s="48"/>
      <c r="E1" s="48"/>
      <c r="F1" s="48"/>
      <c r="G1" s="48"/>
      <c r="H1" s="48"/>
      <c r="I1" s="48"/>
      <c r="J1" s="49"/>
    </row>
    <row r="2" spans="1:11" ht="25.5" customHeight="1" x14ac:dyDescent="0.2">
      <c r="B2" s="50" t="s">
        <v>1</v>
      </c>
      <c r="C2" s="42"/>
      <c r="D2" s="42"/>
      <c r="E2" s="42"/>
      <c r="F2" s="42"/>
      <c r="G2" s="42"/>
      <c r="H2" s="42"/>
      <c r="I2" s="42"/>
      <c r="J2" s="43"/>
    </row>
    <row r="3" spans="1:11" ht="12.75" x14ac:dyDescent="0.2">
      <c r="B3" s="41" t="s">
        <v>2</v>
      </c>
      <c r="C3" s="42"/>
      <c r="D3" s="43"/>
      <c r="E3" s="41" t="s">
        <v>3</v>
      </c>
      <c r="F3" s="42"/>
      <c r="G3" s="43"/>
      <c r="H3" s="41" t="s">
        <v>4</v>
      </c>
      <c r="I3" s="42"/>
      <c r="J3" s="43"/>
    </row>
    <row r="4" spans="1:11" ht="12.75" x14ac:dyDescent="0.2">
      <c r="B4" s="44">
        <v>0.28820000000000001</v>
      </c>
      <c r="C4" s="51"/>
      <c r="D4" s="52"/>
      <c r="E4" s="44">
        <v>0.29010000000000002</v>
      </c>
      <c r="F4" s="45"/>
      <c r="G4" s="46"/>
      <c r="H4" s="44">
        <v>0.20030000000000001</v>
      </c>
      <c r="I4" s="45"/>
      <c r="J4" s="46"/>
    </row>
    <row r="5" spans="1:11" ht="12.75" x14ac:dyDescent="0.2">
      <c r="B5" s="41" t="s">
        <v>5</v>
      </c>
      <c r="C5" s="42"/>
      <c r="D5" s="43"/>
      <c r="E5" s="41" t="s">
        <v>6</v>
      </c>
      <c r="F5" s="42"/>
      <c r="G5" s="43"/>
      <c r="H5" s="41" t="s">
        <v>7</v>
      </c>
      <c r="I5" s="42"/>
      <c r="J5" s="43"/>
    </row>
    <row r="6" spans="1:11" ht="12.75" x14ac:dyDescent="0.2">
      <c r="B6" s="44">
        <v>0</v>
      </c>
      <c r="C6" s="45"/>
      <c r="D6" s="46"/>
      <c r="E6" s="44">
        <v>0</v>
      </c>
      <c r="F6" s="45"/>
      <c r="G6" s="46"/>
      <c r="H6" s="44">
        <v>0</v>
      </c>
      <c r="I6" s="45"/>
      <c r="J6" s="46"/>
    </row>
    <row r="7" spans="1:11" ht="43.5" customHeight="1" x14ac:dyDescent="0.2">
      <c r="B7" s="57" t="s">
        <v>8</v>
      </c>
      <c r="C7" s="48"/>
      <c r="D7" s="48"/>
      <c r="E7" s="48"/>
      <c r="F7" s="48"/>
      <c r="G7" s="48"/>
      <c r="H7" s="48"/>
      <c r="I7" s="48"/>
      <c r="J7" s="49"/>
    </row>
    <row r="8" spans="1:11" ht="12.75" x14ac:dyDescent="0.2">
      <c r="B8" s="58"/>
      <c r="C8" s="59"/>
      <c r="D8" s="59"/>
      <c r="E8" s="59"/>
      <c r="F8" s="59"/>
      <c r="G8" s="59"/>
      <c r="H8" s="59"/>
      <c r="I8" s="59"/>
      <c r="J8" s="60"/>
    </row>
    <row r="9" spans="1:11" ht="12.75" x14ac:dyDescent="0.2">
      <c r="B9" s="53" t="s">
        <v>9</v>
      </c>
      <c r="C9" s="42"/>
      <c r="D9" s="43"/>
      <c r="E9" s="53" t="s">
        <v>10</v>
      </c>
      <c r="F9" s="42"/>
      <c r="G9" s="43"/>
      <c r="H9" s="53" t="s">
        <v>11</v>
      </c>
      <c r="I9" s="42"/>
      <c r="J9" s="43"/>
    </row>
    <row r="10" spans="1:11" ht="12.75" x14ac:dyDescent="0.2">
      <c r="B10" s="54">
        <f>J35</f>
        <v>0</v>
      </c>
      <c r="C10" s="55"/>
      <c r="D10" s="56"/>
      <c r="E10" s="54">
        <f>J36</f>
        <v>0</v>
      </c>
      <c r="F10" s="55"/>
      <c r="G10" s="56"/>
      <c r="H10" s="54">
        <f>J37</f>
        <v>0</v>
      </c>
      <c r="I10" s="55"/>
      <c r="J10" s="56"/>
    </row>
    <row r="11" spans="1:11" ht="12.75" x14ac:dyDescent="0.2">
      <c r="B11" s="65" t="s">
        <v>12</v>
      </c>
      <c r="C11" s="66"/>
      <c r="D11" s="66"/>
      <c r="E11" s="66"/>
      <c r="F11" s="66"/>
      <c r="G11" s="66"/>
      <c r="H11" s="66"/>
      <c r="I11" s="66"/>
      <c r="J11" s="67"/>
    </row>
    <row r="12" spans="1:11" ht="12.75" x14ac:dyDescent="0.2">
      <c r="B12" s="68">
        <f>K40</f>
        <v>0</v>
      </c>
      <c r="C12" s="42"/>
      <c r="D12" s="42"/>
      <c r="E12" s="42"/>
      <c r="F12" s="42"/>
      <c r="G12" s="42"/>
      <c r="H12" s="42"/>
      <c r="I12" s="42"/>
      <c r="J12" s="43"/>
    </row>
    <row r="13" spans="1:11" ht="12.75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2.75" x14ac:dyDescent="0.2">
      <c r="A14" s="10"/>
      <c r="B14" s="10" t="s">
        <v>13</v>
      </c>
      <c r="C14" s="10"/>
      <c r="D14" s="10"/>
      <c r="E14" s="10"/>
      <c r="F14" s="10"/>
      <c r="G14" s="10"/>
      <c r="H14" s="10" t="s">
        <v>14</v>
      </c>
      <c r="I14" s="10"/>
      <c r="J14" s="10"/>
      <c r="K14" s="10"/>
    </row>
    <row r="15" spans="1:11" ht="12.75" x14ac:dyDescent="0.2">
      <c r="A15" s="10"/>
      <c r="B15" s="10"/>
      <c r="C15" s="10"/>
      <c r="D15" s="10"/>
      <c r="E15" s="10"/>
      <c r="F15" s="10"/>
      <c r="G15" s="10"/>
      <c r="H15" s="10"/>
      <c r="I15" s="11"/>
      <c r="J15" s="11"/>
      <c r="K15" s="10"/>
    </row>
    <row r="16" spans="1:11" ht="12.75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2.75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2.75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2.75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2.75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2.75" x14ac:dyDescent="0.2">
      <c r="A21" s="10"/>
      <c r="B21" s="10"/>
      <c r="C21" s="10"/>
      <c r="D21" s="10"/>
      <c r="E21" s="10"/>
      <c r="F21" s="10"/>
      <c r="G21" s="10"/>
      <c r="H21" s="11"/>
      <c r="I21" s="11"/>
      <c r="J21" s="11"/>
      <c r="K21" s="10"/>
    </row>
    <row r="22" spans="1:11" ht="12.75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2.75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2.75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2.75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2.75" x14ac:dyDescent="0.2">
      <c r="A27" s="47" t="s">
        <v>15</v>
      </c>
      <c r="B27" s="48"/>
      <c r="C27" s="48"/>
      <c r="D27" s="48"/>
      <c r="E27" s="48"/>
      <c r="F27" s="48"/>
      <c r="G27" s="48"/>
      <c r="H27" s="48"/>
      <c r="I27" s="48"/>
      <c r="J27" s="48"/>
      <c r="K27" s="49"/>
    </row>
    <row r="28" spans="1:11" ht="12.75" x14ac:dyDescent="0.2">
      <c r="A28" s="61" t="s">
        <v>16</v>
      </c>
      <c r="B28" s="62"/>
      <c r="C28" s="62"/>
      <c r="D28" s="63"/>
      <c r="E28" s="69" t="s">
        <v>17</v>
      </c>
      <c r="F28" s="62"/>
      <c r="G28" s="62"/>
      <c r="H28" s="62"/>
      <c r="I28" s="12"/>
      <c r="J28" s="13" t="s">
        <v>18</v>
      </c>
      <c r="K28" s="14">
        <v>0.28820000000000001</v>
      </c>
    </row>
    <row r="29" spans="1:11" ht="12.75" x14ac:dyDescent="0.2">
      <c r="A29" s="15" t="s">
        <v>19</v>
      </c>
      <c r="B29" s="64" t="s">
        <v>20</v>
      </c>
      <c r="C29" s="62"/>
      <c r="D29" s="63"/>
      <c r="E29" s="69" t="s">
        <v>21</v>
      </c>
      <c r="F29" s="62"/>
      <c r="G29" s="62"/>
      <c r="H29" s="62"/>
      <c r="I29" s="12"/>
      <c r="J29" s="13" t="s">
        <v>22</v>
      </c>
      <c r="K29" s="14">
        <v>0.29010000000000002</v>
      </c>
    </row>
    <row r="30" spans="1:11" ht="12.75" x14ac:dyDescent="0.2">
      <c r="A30" s="15" t="s">
        <v>23</v>
      </c>
      <c r="B30" s="64" t="s">
        <v>24</v>
      </c>
      <c r="C30" s="62"/>
      <c r="D30" s="63"/>
      <c r="E30" s="69" t="s">
        <v>25</v>
      </c>
      <c r="F30" s="62"/>
      <c r="G30" s="62"/>
      <c r="H30" s="62"/>
      <c r="I30" s="12"/>
      <c r="J30" s="16" t="s">
        <v>26</v>
      </c>
      <c r="K30" s="17">
        <v>0.20030000000000001</v>
      </c>
    </row>
    <row r="31" spans="1:11" ht="12.75" x14ac:dyDescent="0.2">
      <c r="A31" s="18" t="s">
        <v>27</v>
      </c>
      <c r="B31" s="75" t="s">
        <v>28</v>
      </c>
      <c r="C31" s="76"/>
      <c r="D31" s="77"/>
      <c r="E31" s="82" t="s">
        <v>29</v>
      </c>
      <c r="F31" s="76"/>
      <c r="G31" s="76"/>
      <c r="H31" s="76"/>
      <c r="I31" s="76"/>
      <c r="J31" s="77"/>
      <c r="K31" s="19">
        <v>45167</v>
      </c>
    </row>
    <row r="34" spans="1:11" ht="38.25" x14ac:dyDescent="0.2">
      <c r="A34" s="20" t="s">
        <v>30</v>
      </c>
      <c r="B34" s="21" t="s">
        <v>31</v>
      </c>
      <c r="C34" s="78" t="s">
        <v>32</v>
      </c>
      <c r="D34" s="79"/>
      <c r="E34" s="80" t="s">
        <v>33</v>
      </c>
      <c r="F34" s="81"/>
      <c r="G34" s="80" t="s">
        <v>34</v>
      </c>
      <c r="H34" s="81"/>
      <c r="I34" s="78" t="s">
        <v>35</v>
      </c>
      <c r="J34" s="79"/>
      <c r="K34" s="22" t="s">
        <v>36</v>
      </c>
    </row>
    <row r="35" spans="1:11" ht="12.75" x14ac:dyDescent="0.2">
      <c r="A35" s="23">
        <v>1</v>
      </c>
      <c r="B35" s="24" t="s">
        <v>37</v>
      </c>
      <c r="C35" s="25" t="s">
        <v>38</v>
      </c>
      <c r="D35" s="26">
        <v>1541728.21</v>
      </c>
      <c r="E35" s="25" t="s">
        <v>39</v>
      </c>
      <c r="F35" s="27">
        <f>B6</f>
        <v>0</v>
      </c>
      <c r="G35" s="25" t="s">
        <v>40</v>
      </c>
      <c r="H35" s="28">
        <f>B4</f>
        <v>0.28820000000000001</v>
      </c>
      <c r="I35" s="25" t="s">
        <v>41</v>
      </c>
      <c r="J35" s="29">
        <f t="shared" ref="J35:J37" si="0">ROUNDUP((1-(1-F35)*(1+H35)/(1+K28)),4)</f>
        <v>0</v>
      </c>
      <c r="K35" s="30">
        <f t="shared" ref="K35:K37" si="1">D35*(1-J35)</f>
        <v>1541728.21</v>
      </c>
    </row>
    <row r="36" spans="1:11" ht="12.75" x14ac:dyDescent="0.2">
      <c r="A36" s="23">
        <v>2</v>
      </c>
      <c r="B36" s="24" t="s">
        <v>42</v>
      </c>
      <c r="C36" s="25" t="s">
        <v>43</v>
      </c>
      <c r="D36" s="26">
        <v>1560979.07</v>
      </c>
      <c r="E36" s="25" t="s">
        <v>44</v>
      </c>
      <c r="F36" s="27">
        <f>E6</f>
        <v>0</v>
      </c>
      <c r="G36" s="25" t="s">
        <v>45</v>
      </c>
      <c r="H36" s="28">
        <f>E4</f>
        <v>0.29010000000000002</v>
      </c>
      <c r="I36" s="25" t="s">
        <v>46</v>
      </c>
      <c r="J36" s="29">
        <f t="shared" si="0"/>
        <v>0</v>
      </c>
      <c r="K36" s="30">
        <f t="shared" si="1"/>
        <v>1560979.07</v>
      </c>
    </row>
    <row r="37" spans="1:11" ht="12.75" x14ac:dyDescent="0.2">
      <c r="A37" s="23">
        <v>3</v>
      </c>
      <c r="B37" s="24" t="s">
        <v>47</v>
      </c>
      <c r="C37" s="25" t="s">
        <v>48</v>
      </c>
      <c r="D37" s="26">
        <v>423213.93</v>
      </c>
      <c r="E37" s="25" t="s">
        <v>49</v>
      </c>
      <c r="F37" s="27">
        <f>H6</f>
        <v>0</v>
      </c>
      <c r="G37" s="25" t="s">
        <v>50</v>
      </c>
      <c r="H37" s="28">
        <f>H4</f>
        <v>0.20030000000000001</v>
      </c>
      <c r="I37" s="31" t="s">
        <v>51</v>
      </c>
      <c r="J37" s="32">
        <f t="shared" si="0"/>
        <v>0</v>
      </c>
      <c r="K37" s="33">
        <f t="shared" si="1"/>
        <v>423213.93</v>
      </c>
    </row>
    <row r="38" spans="1:11" ht="12.75" x14ac:dyDescent="0.2">
      <c r="A38" s="34"/>
      <c r="B38" s="35"/>
      <c r="C38" s="36"/>
      <c r="D38" s="36"/>
      <c r="E38" s="35"/>
      <c r="F38" s="35"/>
      <c r="G38" s="35"/>
      <c r="H38" s="35"/>
      <c r="I38" s="35"/>
      <c r="J38" s="35"/>
      <c r="K38" s="37"/>
    </row>
    <row r="39" spans="1:11" ht="12.75" x14ac:dyDescent="0.2">
      <c r="A39" s="70" t="s">
        <v>52</v>
      </c>
      <c r="B39" s="71"/>
      <c r="C39" s="72">
        <f>D35+D36+D37</f>
        <v>3525921.2100000004</v>
      </c>
      <c r="D39" s="71"/>
      <c r="E39" s="70" t="s">
        <v>53</v>
      </c>
      <c r="F39" s="59"/>
      <c r="G39" s="59"/>
      <c r="H39" s="59"/>
      <c r="I39" s="59"/>
      <c r="J39" s="71"/>
      <c r="K39" s="38">
        <f>SUM(K35:K37)</f>
        <v>3525921.2100000004</v>
      </c>
    </row>
    <row r="40" spans="1:11" ht="12.75" x14ac:dyDescent="0.2">
      <c r="E40" s="73" t="s">
        <v>54</v>
      </c>
      <c r="F40" s="42"/>
      <c r="G40" s="42"/>
      <c r="H40" s="42"/>
      <c r="I40" s="42"/>
      <c r="J40" s="74"/>
      <c r="K40" s="39">
        <f>ROUNDUP((1-K39/C39),4)</f>
        <v>0</v>
      </c>
    </row>
  </sheetData>
  <sheetProtection algorithmName="SHA-512" hashValue="7+U+XazldnYcu7WTxA9Mv02doeJyJWK9YJWKThxCLNCsRrkJZi9kQeflGD8Sz0KMhw+b2QeryS4wEOMHB7RYGg==" saltValue="trCyhz1vfQixciD4T53Cxg==" spinCount="100000" sheet="1" objects="1" scenarios="1"/>
  <mergeCells count="40">
    <mergeCell ref="A39:B39"/>
    <mergeCell ref="C39:D39"/>
    <mergeCell ref="E39:J39"/>
    <mergeCell ref="E40:J40"/>
    <mergeCell ref="B30:D30"/>
    <mergeCell ref="B31:D31"/>
    <mergeCell ref="C34:D34"/>
    <mergeCell ref="E34:F34"/>
    <mergeCell ref="G34:H34"/>
    <mergeCell ref="E31:J31"/>
    <mergeCell ref="I34:J34"/>
    <mergeCell ref="E30:H30"/>
    <mergeCell ref="A28:D28"/>
    <mergeCell ref="B29:D29"/>
    <mergeCell ref="B11:J11"/>
    <mergeCell ref="B12:J12"/>
    <mergeCell ref="A27:K27"/>
    <mergeCell ref="E28:H28"/>
    <mergeCell ref="E29:H29"/>
    <mergeCell ref="B9:D9"/>
    <mergeCell ref="E9:G9"/>
    <mergeCell ref="B10:D10"/>
    <mergeCell ref="E10:G10"/>
    <mergeCell ref="B7:J8"/>
    <mergeCell ref="H9:J9"/>
    <mergeCell ref="H10:J10"/>
    <mergeCell ref="B5:D5"/>
    <mergeCell ref="E5:G5"/>
    <mergeCell ref="B6:D6"/>
    <mergeCell ref="E6:G6"/>
    <mergeCell ref="H5:J5"/>
    <mergeCell ref="H6:J6"/>
    <mergeCell ref="B3:D3"/>
    <mergeCell ref="E3:G3"/>
    <mergeCell ref="E4:G4"/>
    <mergeCell ref="B1:J1"/>
    <mergeCell ref="B2:J2"/>
    <mergeCell ref="H3:J3"/>
    <mergeCell ref="H4:J4"/>
    <mergeCell ref="B4:D4"/>
  </mergeCells>
  <conditionalFormatting sqref="B10:J10">
    <cfRule type="cellIs" dxfId="0" priority="1" operator="lessThan">
      <formula>0</formula>
    </cfRule>
  </conditionalFormatting>
  <dataValidations count="1">
    <dataValidation type="decimal" allowBlank="1" showDropDown="1" showInputMessage="1" showErrorMessage="1" prompt="Insira um número entre 0% e 100%" sqref="B4 E4 H4 B6 E6 H6">
      <formula1>0</formula1>
      <formula2>1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23"/>
  <sheetViews>
    <sheetView showGridLines="0" workbookViewId="0">
      <selection activeCell="C18" sqref="C18"/>
    </sheetView>
  </sheetViews>
  <sheetFormatPr defaultColWidth="12.5703125" defaultRowHeight="15.75" customHeight="1" x14ac:dyDescent="0.2"/>
  <cols>
    <col min="1" max="1" width="12.5703125" style="8"/>
    <col min="2" max="2" width="32.28515625" style="8" customWidth="1"/>
    <col min="3" max="3" width="9.7109375" style="8" bestFit="1" customWidth="1"/>
    <col min="4" max="4" width="17.28515625" style="8" customWidth="1"/>
    <col min="5" max="5" width="16.140625" style="8" customWidth="1"/>
    <col min="6" max="6" width="25.85546875" style="8" customWidth="1"/>
    <col min="7" max="16384" width="12.5703125" style="8"/>
  </cols>
  <sheetData>
    <row r="1" spans="1:6" x14ac:dyDescent="0.2">
      <c r="A1" s="83" t="s">
        <v>55</v>
      </c>
      <c r="B1" s="84"/>
      <c r="C1" s="84"/>
      <c r="D1" s="84"/>
      <c r="E1" s="84"/>
      <c r="F1" s="85"/>
    </row>
    <row r="2" spans="1:6" x14ac:dyDescent="0.2">
      <c r="A2" s="86" t="s">
        <v>56</v>
      </c>
      <c r="B2" s="84"/>
      <c r="C2" s="84"/>
      <c r="D2" s="84"/>
      <c r="E2" s="85"/>
      <c r="F2" s="87">
        <f>'Cálculo dos descontos'!K31</f>
        <v>45167</v>
      </c>
    </row>
    <row r="3" spans="1:6" x14ac:dyDescent="0.2">
      <c r="A3" s="86" t="s">
        <v>16</v>
      </c>
      <c r="B3" s="84"/>
      <c r="C3" s="84"/>
      <c r="D3" s="84"/>
      <c r="E3" s="85"/>
      <c r="F3" s="88"/>
    </row>
    <row r="4" spans="1:6" x14ac:dyDescent="0.2">
      <c r="A4" s="83" t="s">
        <v>57</v>
      </c>
      <c r="B4" s="84"/>
      <c r="C4" s="84"/>
      <c r="D4" s="84"/>
      <c r="E4" s="84"/>
      <c r="F4" s="85"/>
    </row>
    <row r="5" spans="1:6" x14ac:dyDescent="0.2">
      <c r="A5" s="1" t="s">
        <v>30</v>
      </c>
      <c r="B5" s="1" t="s">
        <v>58</v>
      </c>
      <c r="C5" s="1" t="s">
        <v>59</v>
      </c>
      <c r="D5" s="86" t="s">
        <v>60</v>
      </c>
      <c r="E5" s="84"/>
      <c r="F5" s="85"/>
    </row>
    <row r="6" spans="1:6" x14ac:dyDescent="0.2">
      <c r="A6" s="2" t="s">
        <v>61</v>
      </c>
      <c r="B6" s="89" t="s">
        <v>62</v>
      </c>
      <c r="C6" s="85"/>
      <c r="D6" s="3" t="s">
        <v>63</v>
      </c>
      <c r="E6" s="3" t="s">
        <v>64</v>
      </c>
      <c r="F6" s="3" t="s">
        <v>65</v>
      </c>
    </row>
    <row r="7" spans="1:6" x14ac:dyDescent="0.2">
      <c r="A7" s="2" t="s">
        <v>66</v>
      </c>
      <c r="B7" s="4" t="s">
        <v>67</v>
      </c>
      <c r="C7" s="40">
        <v>8.0000000000000002E-3</v>
      </c>
      <c r="D7" s="5">
        <v>8.0000000000000002E-3</v>
      </c>
      <c r="E7" s="5">
        <v>8.0000000000000002E-3</v>
      </c>
      <c r="F7" s="5">
        <v>0.01</v>
      </c>
    </row>
    <row r="8" spans="1:6" x14ac:dyDescent="0.2">
      <c r="A8" s="2" t="s">
        <v>68</v>
      </c>
      <c r="B8" s="4" t="s">
        <v>69</v>
      </c>
      <c r="C8" s="40">
        <v>9.7000000000000003E-3</v>
      </c>
      <c r="D8" s="5">
        <v>9.7000000000000003E-3</v>
      </c>
      <c r="E8" s="5">
        <v>1.2699999999999999E-2</v>
      </c>
      <c r="F8" s="5">
        <v>1.2699999999999999E-2</v>
      </c>
    </row>
    <row r="9" spans="1:6" x14ac:dyDescent="0.2">
      <c r="A9" s="2" t="s">
        <v>70</v>
      </c>
      <c r="B9" s="4" t="s">
        <v>71</v>
      </c>
      <c r="C9" s="40">
        <v>5.8999999999999999E-3</v>
      </c>
      <c r="D9" s="5">
        <v>5.8999999999999999E-3</v>
      </c>
      <c r="E9" s="5">
        <v>1.23E-2</v>
      </c>
      <c r="F9" s="5">
        <v>1.3899999999999999E-2</v>
      </c>
    </row>
    <row r="10" spans="1:6" x14ac:dyDescent="0.2">
      <c r="A10" s="2" t="s">
        <v>72</v>
      </c>
      <c r="B10" s="4" t="s">
        <v>73</v>
      </c>
      <c r="C10" s="40">
        <v>0.03</v>
      </c>
      <c r="D10" s="5">
        <v>0.03</v>
      </c>
      <c r="E10" s="5">
        <v>0.04</v>
      </c>
      <c r="F10" s="5">
        <v>5.5E-2</v>
      </c>
    </row>
    <row r="11" spans="1:6" x14ac:dyDescent="0.2">
      <c r="A11" s="92" t="s">
        <v>74</v>
      </c>
      <c r="B11" s="85"/>
      <c r="C11" s="5">
        <f>SUM(C7:C10)</f>
        <v>5.3599999999999995E-2</v>
      </c>
      <c r="D11" s="93"/>
      <c r="E11" s="94"/>
      <c r="F11" s="94"/>
    </row>
    <row r="12" spans="1:6" x14ac:dyDescent="0.2">
      <c r="A12" s="2" t="s">
        <v>75</v>
      </c>
      <c r="B12" s="89" t="s">
        <v>76</v>
      </c>
      <c r="C12" s="85"/>
      <c r="D12" s="94"/>
      <c r="E12" s="94"/>
      <c r="F12" s="94"/>
    </row>
    <row r="13" spans="1:6" x14ac:dyDescent="0.2">
      <c r="A13" s="2" t="s">
        <v>77</v>
      </c>
      <c r="B13" s="4" t="s">
        <v>78</v>
      </c>
      <c r="C13" s="40">
        <v>6.1600000000000002E-2</v>
      </c>
      <c r="D13" s="5">
        <v>6.1600000000000002E-2</v>
      </c>
      <c r="E13" s="5">
        <v>7.3999999999999996E-2</v>
      </c>
      <c r="F13" s="5">
        <v>8.9599999999999999E-2</v>
      </c>
    </row>
    <row r="14" spans="1:6" x14ac:dyDescent="0.2">
      <c r="A14" s="92" t="s">
        <v>79</v>
      </c>
      <c r="B14" s="85"/>
      <c r="C14" s="5">
        <f>SUM(C13)</f>
        <v>6.1600000000000002E-2</v>
      </c>
      <c r="D14" s="95"/>
      <c r="E14" s="96"/>
      <c r="F14" s="97"/>
    </row>
    <row r="15" spans="1:6" x14ac:dyDescent="0.2">
      <c r="A15" s="2" t="s">
        <v>80</v>
      </c>
      <c r="B15" s="98" t="s">
        <v>81</v>
      </c>
      <c r="C15" s="85"/>
      <c r="D15" s="98" t="s">
        <v>82</v>
      </c>
      <c r="E15" s="84"/>
      <c r="F15" s="85"/>
    </row>
    <row r="16" spans="1:6" x14ac:dyDescent="0.2">
      <c r="A16" s="2" t="s">
        <v>83</v>
      </c>
      <c r="B16" s="4" t="s">
        <v>84</v>
      </c>
      <c r="C16" s="40">
        <v>6.4999999999999997E-3</v>
      </c>
      <c r="D16" s="90" t="s">
        <v>85</v>
      </c>
      <c r="E16" s="90" t="s">
        <v>86</v>
      </c>
      <c r="F16" s="90" t="s">
        <v>87</v>
      </c>
    </row>
    <row r="17" spans="1:6" x14ac:dyDescent="0.2">
      <c r="A17" s="2" t="s">
        <v>88</v>
      </c>
      <c r="B17" s="4" t="s">
        <v>89</v>
      </c>
      <c r="C17" s="40">
        <v>0.03</v>
      </c>
      <c r="D17" s="91"/>
      <c r="E17" s="91"/>
      <c r="F17" s="91"/>
    </row>
    <row r="18" spans="1:6" x14ac:dyDescent="0.2">
      <c r="A18" s="2" t="s">
        <v>90</v>
      </c>
      <c r="B18" s="4" t="s">
        <v>91</v>
      </c>
      <c r="C18" s="40">
        <v>0.05</v>
      </c>
      <c r="D18" s="5">
        <v>0.05</v>
      </c>
      <c r="E18" s="5">
        <v>1</v>
      </c>
      <c r="F18" s="5">
        <v>0.05</v>
      </c>
    </row>
    <row r="19" spans="1:6" x14ac:dyDescent="0.2">
      <c r="A19" s="2" t="s">
        <v>92</v>
      </c>
      <c r="B19" s="4" t="s">
        <v>93</v>
      </c>
      <c r="C19" s="40">
        <v>4.4999999999999998E-2</v>
      </c>
      <c r="D19" s="93"/>
      <c r="E19" s="94"/>
      <c r="F19" s="94"/>
    </row>
    <row r="20" spans="1:6" x14ac:dyDescent="0.2">
      <c r="A20" s="92" t="s">
        <v>94</v>
      </c>
      <c r="B20" s="85"/>
      <c r="C20" s="5">
        <f>SUM(C16:C19)</f>
        <v>0.13150000000000001</v>
      </c>
      <c r="D20" s="94"/>
      <c r="E20" s="94"/>
      <c r="F20" s="94"/>
    </row>
    <row r="21" spans="1:6" x14ac:dyDescent="0.2">
      <c r="A21" s="83" t="s">
        <v>95</v>
      </c>
      <c r="B21" s="84"/>
      <c r="C21" s="84"/>
      <c r="D21" s="84"/>
      <c r="E21" s="84"/>
      <c r="F21" s="85"/>
    </row>
    <row r="22" spans="1:6" x14ac:dyDescent="0.2">
      <c r="A22" s="83" t="s">
        <v>96</v>
      </c>
      <c r="B22" s="84"/>
      <c r="C22" s="84"/>
      <c r="D22" s="84"/>
      <c r="E22" s="84"/>
      <c r="F22" s="85"/>
    </row>
    <row r="23" spans="1:6" x14ac:dyDescent="0.2">
      <c r="A23" s="83" t="s">
        <v>97</v>
      </c>
      <c r="B23" s="84"/>
      <c r="C23" s="84"/>
      <c r="D23" s="84"/>
      <c r="E23" s="85"/>
      <c r="F23" s="6">
        <f>(((1+$C10+$C7+$C8)*(1+$C9)*(1+$C13))/(1-$C20))-1</f>
        <v>0.2881986483454233</v>
      </c>
    </row>
  </sheetData>
  <sheetProtection algorithmName="SHA-512" hashValue="e74Mv9ZcuPmfe4zuA7vFOhwDdqzyglc9WSemQhi5K0sOAG1aSAGprxAzJTOA7CzWVJ3rt9s/WvFZJiVv1/s32A==" saltValue="1loDygxaHptwBZXYRkG2WQ==" spinCount="100000" sheet="1" objects="1" scenarios="1"/>
  <mergeCells count="22">
    <mergeCell ref="D19:F20"/>
    <mergeCell ref="A20:B20"/>
    <mergeCell ref="A21:F21"/>
    <mergeCell ref="A22:F22"/>
    <mergeCell ref="A23:E23"/>
    <mergeCell ref="D5:F5"/>
    <mergeCell ref="B6:C6"/>
    <mergeCell ref="D16:D17"/>
    <mergeCell ref="E16:E17"/>
    <mergeCell ref="F16:F17"/>
    <mergeCell ref="A11:B11"/>
    <mergeCell ref="D11:F12"/>
    <mergeCell ref="B12:C12"/>
    <mergeCell ref="A14:B14"/>
    <mergeCell ref="D14:F14"/>
    <mergeCell ref="B15:C15"/>
    <mergeCell ref="D15:F15"/>
    <mergeCell ref="A1:F1"/>
    <mergeCell ref="A2:E2"/>
    <mergeCell ref="F2:F3"/>
    <mergeCell ref="A3:E3"/>
    <mergeCell ref="A4:F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23"/>
  <sheetViews>
    <sheetView showGridLines="0" workbookViewId="0">
      <selection activeCell="F26" sqref="F26"/>
    </sheetView>
  </sheetViews>
  <sheetFormatPr defaultColWidth="12.5703125" defaultRowHeight="15.75" customHeight="1" x14ac:dyDescent="0.2"/>
  <cols>
    <col min="1" max="1" width="12.5703125" style="8"/>
    <col min="2" max="2" width="32.28515625" style="8" customWidth="1"/>
    <col min="3" max="3" width="9.7109375" style="8" bestFit="1" customWidth="1"/>
    <col min="4" max="4" width="20.140625" style="8" customWidth="1"/>
    <col min="5" max="5" width="16.140625" style="8" customWidth="1"/>
    <col min="6" max="6" width="25.85546875" style="8" customWidth="1"/>
    <col min="7" max="16384" width="12.5703125" style="8"/>
  </cols>
  <sheetData>
    <row r="1" spans="1:6" x14ac:dyDescent="0.2">
      <c r="A1" s="83" t="s">
        <v>98</v>
      </c>
      <c r="B1" s="84"/>
      <c r="C1" s="84"/>
      <c r="D1" s="84"/>
      <c r="E1" s="84"/>
      <c r="F1" s="85"/>
    </row>
    <row r="2" spans="1:6" x14ac:dyDescent="0.2">
      <c r="A2" s="86" t="s">
        <v>56</v>
      </c>
      <c r="B2" s="84"/>
      <c r="C2" s="84"/>
      <c r="D2" s="84"/>
      <c r="E2" s="85"/>
      <c r="F2" s="87">
        <f>'Cálculo dos descontos'!K31</f>
        <v>45167</v>
      </c>
    </row>
    <row r="3" spans="1:6" x14ac:dyDescent="0.2">
      <c r="A3" s="86" t="s">
        <v>16</v>
      </c>
      <c r="B3" s="84"/>
      <c r="C3" s="84"/>
      <c r="D3" s="84"/>
      <c r="E3" s="85"/>
      <c r="F3" s="88"/>
    </row>
    <row r="4" spans="1:6" x14ac:dyDescent="0.2">
      <c r="A4" s="83" t="s">
        <v>57</v>
      </c>
      <c r="B4" s="84"/>
      <c r="C4" s="84"/>
      <c r="D4" s="84"/>
      <c r="E4" s="84"/>
      <c r="F4" s="85"/>
    </row>
    <row r="5" spans="1:6" x14ac:dyDescent="0.2">
      <c r="A5" s="1" t="s">
        <v>30</v>
      </c>
      <c r="B5" s="1" t="s">
        <v>58</v>
      </c>
      <c r="C5" s="1" t="s">
        <v>59</v>
      </c>
      <c r="D5" s="86" t="s">
        <v>60</v>
      </c>
      <c r="E5" s="84"/>
      <c r="F5" s="85"/>
    </row>
    <row r="6" spans="1:6" x14ac:dyDescent="0.2">
      <c r="A6" s="2" t="s">
        <v>61</v>
      </c>
      <c r="B6" s="89" t="s">
        <v>62</v>
      </c>
      <c r="C6" s="85"/>
      <c r="D6" s="3" t="s">
        <v>63</v>
      </c>
      <c r="E6" s="3" t="s">
        <v>64</v>
      </c>
      <c r="F6" s="3" t="s">
        <v>65</v>
      </c>
    </row>
    <row r="7" spans="1:6" x14ac:dyDescent="0.2">
      <c r="A7" s="2" t="s">
        <v>66</v>
      </c>
      <c r="B7" s="4" t="s">
        <v>67</v>
      </c>
      <c r="C7" s="40">
        <v>8.9999999999999993E-3</v>
      </c>
      <c r="D7" s="5">
        <v>8.0000000000000002E-3</v>
      </c>
      <c r="E7" s="5">
        <v>8.0000000000000002E-3</v>
      </c>
      <c r="F7" s="5">
        <v>0.01</v>
      </c>
    </row>
    <row r="8" spans="1:6" x14ac:dyDescent="0.2">
      <c r="A8" s="2" t="s">
        <v>68</v>
      </c>
      <c r="B8" s="4" t="s">
        <v>69</v>
      </c>
      <c r="C8" s="40">
        <v>9.7000000000000003E-3</v>
      </c>
      <c r="D8" s="5">
        <v>9.7000000000000003E-3</v>
      </c>
      <c r="E8" s="5">
        <v>1.2699999999999999E-2</v>
      </c>
      <c r="F8" s="5">
        <v>1.2699999999999999E-2</v>
      </c>
    </row>
    <row r="9" spans="1:6" x14ac:dyDescent="0.2">
      <c r="A9" s="2" t="s">
        <v>70</v>
      </c>
      <c r="B9" s="4" t="s">
        <v>71</v>
      </c>
      <c r="C9" s="40">
        <v>9.9000000000000008E-3</v>
      </c>
      <c r="D9" s="5">
        <v>5.8999999999999999E-3</v>
      </c>
      <c r="E9" s="5">
        <v>1.23E-2</v>
      </c>
      <c r="F9" s="5">
        <v>1.3899999999999999E-2</v>
      </c>
    </row>
    <row r="10" spans="1:6" x14ac:dyDescent="0.2">
      <c r="A10" s="2" t="s">
        <v>72</v>
      </c>
      <c r="B10" s="4" t="s">
        <v>73</v>
      </c>
      <c r="C10" s="40">
        <v>4.2500000000000003E-2</v>
      </c>
      <c r="D10" s="5">
        <v>0.03</v>
      </c>
      <c r="E10" s="5">
        <v>0.04</v>
      </c>
      <c r="F10" s="5">
        <v>5.5E-2</v>
      </c>
    </row>
    <row r="11" spans="1:6" x14ac:dyDescent="0.2">
      <c r="A11" s="92" t="s">
        <v>74</v>
      </c>
      <c r="B11" s="85"/>
      <c r="C11" s="5">
        <f>SUM(C7:C10)</f>
        <v>7.1099999999999997E-2</v>
      </c>
      <c r="D11" s="99"/>
      <c r="E11" s="94"/>
      <c r="F11" s="94"/>
    </row>
    <row r="12" spans="1:6" x14ac:dyDescent="0.2">
      <c r="A12" s="2" t="s">
        <v>75</v>
      </c>
      <c r="B12" s="89" t="s">
        <v>76</v>
      </c>
      <c r="C12" s="85"/>
      <c r="D12" s="94"/>
      <c r="E12" s="94"/>
      <c r="F12" s="94"/>
    </row>
    <row r="13" spans="1:6" x14ac:dyDescent="0.2">
      <c r="A13" s="2" t="s">
        <v>77</v>
      </c>
      <c r="B13" s="4" t="s">
        <v>78</v>
      </c>
      <c r="C13" s="40">
        <v>7.5600000000000001E-2</v>
      </c>
      <c r="D13" s="5">
        <v>6.1600000000000002E-2</v>
      </c>
      <c r="E13" s="5">
        <v>7.3999999999999996E-2</v>
      </c>
      <c r="F13" s="5">
        <v>8.9599999999999999E-2</v>
      </c>
    </row>
    <row r="14" spans="1:6" x14ac:dyDescent="0.2">
      <c r="A14" s="92" t="s">
        <v>79</v>
      </c>
      <c r="B14" s="85"/>
      <c r="C14" s="5">
        <f>SUM(C13)</f>
        <v>7.5600000000000001E-2</v>
      </c>
      <c r="D14" s="100"/>
      <c r="E14" s="96"/>
      <c r="F14" s="97"/>
    </row>
    <row r="15" spans="1:6" x14ac:dyDescent="0.2">
      <c r="A15" s="2" t="s">
        <v>80</v>
      </c>
      <c r="B15" s="98" t="s">
        <v>81</v>
      </c>
      <c r="C15" s="85"/>
      <c r="D15" s="98" t="s">
        <v>82</v>
      </c>
      <c r="E15" s="84"/>
      <c r="F15" s="85"/>
    </row>
    <row r="16" spans="1:6" x14ac:dyDescent="0.2">
      <c r="A16" s="2" t="s">
        <v>83</v>
      </c>
      <c r="B16" s="4" t="s">
        <v>84</v>
      </c>
      <c r="C16" s="40">
        <v>6.4999999999999997E-3</v>
      </c>
      <c r="D16" s="90" t="s">
        <v>85</v>
      </c>
      <c r="E16" s="90" t="s">
        <v>86</v>
      </c>
      <c r="F16" s="90" t="s">
        <v>87</v>
      </c>
    </row>
    <row r="17" spans="1:6" x14ac:dyDescent="0.2">
      <c r="A17" s="2" t="s">
        <v>88</v>
      </c>
      <c r="B17" s="4" t="s">
        <v>89</v>
      </c>
      <c r="C17" s="40">
        <v>0.03</v>
      </c>
      <c r="D17" s="91"/>
      <c r="E17" s="91"/>
      <c r="F17" s="91"/>
    </row>
    <row r="18" spans="1:6" x14ac:dyDescent="0.2">
      <c r="A18" s="2" t="s">
        <v>90</v>
      </c>
      <c r="B18" s="4" t="s">
        <v>91</v>
      </c>
      <c r="C18" s="40">
        <v>2.5000000000000001E-2</v>
      </c>
      <c r="D18" s="5">
        <v>0.05</v>
      </c>
      <c r="E18" s="5">
        <v>0.5</v>
      </c>
      <c r="F18" s="5">
        <v>2.5000000000000001E-2</v>
      </c>
    </row>
    <row r="19" spans="1:6" x14ac:dyDescent="0.2">
      <c r="A19" s="2" t="s">
        <v>92</v>
      </c>
      <c r="B19" s="4" t="s">
        <v>93</v>
      </c>
      <c r="C19" s="40">
        <v>4.4999999999999998E-2</v>
      </c>
      <c r="D19" s="99"/>
      <c r="E19" s="94"/>
      <c r="F19" s="94"/>
    </row>
    <row r="20" spans="1:6" x14ac:dyDescent="0.2">
      <c r="A20" s="92" t="s">
        <v>94</v>
      </c>
      <c r="B20" s="85"/>
      <c r="C20" s="5">
        <f>SUM(C16:C19)</f>
        <v>0.1065</v>
      </c>
      <c r="D20" s="94"/>
      <c r="E20" s="94"/>
      <c r="F20" s="94"/>
    </row>
    <row r="21" spans="1:6" x14ac:dyDescent="0.2">
      <c r="A21" s="83" t="s">
        <v>95</v>
      </c>
      <c r="B21" s="84"/>
      <c r="C21" s="84"/>
      <c r="D21" s="84"/>
      <c r="E21" s="84"/>
      <c r="F21" s="85"/>
    </row>
    <row r="22" spans="1:6" x14ac:dyDescent="0.2">
      <c r="A22" s="83" t="s">
        <v>96</v>
      </c>
      <c r="B22" s="84"/>
      <c r="C22" s="84"/>
      <c r="D22" s="84"/>
      <c r="E22" s="84"/>
      <c r="F22" s="85"/>
    </row>
    <row r="23" spans="1:6" x14ac:dyDescent="0.2">
      <c r="A23" s="83" t="s">
        <v>97</v>
      </c>
      <c r="B23" s="84"/>
      <c r="C23" s="84"/>
      <c r="D23" s="84"/>
      <c r="E23" s="85"/>
      <c r="F23" s="6">
        <f>(((1+$C10+$C7+$C8)*(1+$C9)*(1+$C13))/(1-$C20))-1</f>
        <v>0.29012517574482377</v>
      </c>
    </row>
  </sheetData>
  <sheetProtection algorithmName="SHA-512" hashValue="TixW3yTOFdk9O3v1idWBVg2xcrakN+DQjIRSk6xyIrBYNgj3p21UYW4uapyvwpmjXO2IVmdgzd1HYJda3AjrnA==" saltValue="Wdx6bkLw+UaW6L110RhkgQ==" spinCount="100000" sheet="1" objects="1" scenarios="1"/>
  <mergeCells count="22">
    <mergeCell ref="D19:F20"/>
    <mergeCell ref="A20:B20"/>
    <mergeCell ref="A21:F21"/>
    <mergeCell ref="A22:F22"/>
    <mergeCell ref="A23:E23"/>
    <mergeCell ref="D5:F5"/>
    <mergeCell ref="B6:C6"/>
    <mergeCell ref="D16:D17"/>
    <mergeCell ref="E16:E17"/>
    <mergeCell ref="F16:F17"/>
    <mergeCell ref="A11:B11"/>
    <mergeCell ref="D11:F12"/>
    <mergeCell ref="B12:C12"/>
    <mergeCell ref="A14:B14"/>
    <mergeCell ref="D14:F14"/>
    <mergeCell ref="B15:C15"/>
    <mergeCell ref="D15:F15"/>
    <mergeCell ref="A1:F1"/>
    <mergeCell ref="A2:E2"/>
    <mergeCell ref="F2:F3"/>
    <mergeCell ref="A3:E3"/>
    <mergeCell ref="A4:F4"/>
  </mergeCells>
  <dataValidations count="1">
    <dataValidation type="decimal" allowBlank="1" showDropDown="1" showInputMessage="1" showErrorMessage="1" prompt="Insira um número entre 0 e 100%" sqref="C16:C19">
      <formula1>0</formula1>
      <formula2>1</formula2>
    </dataValidation>
  </dataValidation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23"/>
  <sheetViews>
    <sheetView showGridLines="0" workbookViewId="0">
      <selection activeCell="C19" sqref="C19"/>
    </sheetView>
  </sheetViews>
  <sheetFormatPr defaultColWidth="12.5703125" defaultRowHeight="15.75" customHeight="1" x14ac:dyDescent="0.2"/>
  <cols>
    <col min="2" max="2" width="32.28515625" customWidth="1"/>
    <col min="3" max="3" width="9.7109375" bestFit="1" customWidth="1"/>
    <col min="4" max="4" width="13.42578125" customWidth="1"/>
    <col min="5" max="5" width="16.140625" customWidth="1"/>
    <col min="6" max="6" width="25.85546875" customWidth="1"/>
  </cols>
  <sheetData>
    <row r="1" spans="1:6" x14ac:dyDescent="0.2">
      <c r="A1" s="83" t="s">
        <v>99</v>
      </c>
      <c r="B1" s="84"/>
      <c r="C1" s="84"/>
      <c r="D1" s="84"/>
      <c r="E1" s="84"/>
      <c r="F1" s="85"/>
    </row>
    <row r="2" spans="1:6" x14ac:dyDescent="0.2">
      <c r="A2" s="86" t="s">
        <v>56</v>
      </c>
      <c r="B2" s="84"/>
      <c r="C2" s="84"/>
      <c r="D2" s="84"/>
      <c r="E2" s="85"/>
      <c r="F2" s="87">
        <f>'Cálculo dos descontos'!K31</f>
        <v>45167</v>
      </c>
    </row>
    <row r="3" spans="1:6" x14ac:dyDescent="0.2">
      <c r="A3" s="86" t="s">
        <v>16</v>
      </c>
      <c r="B3" s="84"/>
      <c r="C3" s="84"/>
      <c r="D3" s="84"/>
      <c r="E3" s="85"/>
      <c r="F3" s="88"/>
    </row>
    <row r="4" spans="1:6" x14ac:dyDescent="0.2">
      <c r="A4" s="83" t="s">
        <v>57</v>
      </c>
      <c r="B4" s="84"/>
      <c r="C4" s="84"/>
      <c r="D4" s="84"/>
      <c r="E4" s="84"/>
      <c r="F4" s="85"/>
    </row>
    <row r="5" spans="1:6" x14ac:dyDescent="0.2">
      <c r="A5" s="1" t="s">
        <v>30</v>
      </c>
      <c r="B5" s="1" t="s">
        <v>58</v>
      </c>
      <c r="C5" s="7" t="s">
        <v>59</v>
      </c>
      <c r="D5" s="86" t="s">
        <v>60</v>
      </c>
      <c r="E5" s="84"/>
      <c r="F5" s="85"/>
    </row>
    <row r="6" spans="1:6" x14ac:dyDescent="0.2">
      <c r="A6" s="2" t="s">
        <v>61</v>
      </c>
      <c r="B6" s="89" t="s">
        <v>62</v>
      </c>
      <c r="C6" s="85"/>
      <c r="D6" s="3" t="s">
        <v>63</v>
      </c>
      <c r="E6" s="3" t="s">
        <v>64</v>
      </c>
      <c r="F6" s="3" t="s">
        <v>65</v>
      </c>
    </row>
    <row r="7" spans="1:6" x14ac:dyDescent="0.2">
      <c r="A7" s="2" t="s">
        <v>66</v>
      </c>
      <c r="B7" s="4" t="s">
        <v>67</v>
      </c>
      <c r="C7" s="40">
        <v>5.5999999999999999E-3</v>
      </c>
      <c r="D7" s="5">
        <v>3.0000000000000001E-3</v>
      </c>
      <c r="E7" s="5">
        <v>4.7999999999999996E-3</v>
      </c>
      <c r="F7" s="5">
        <v>8.2000000000000007E-3</v>
      </c>
    </row>
    <row r="8" spans="1:6" x14ac:dyDescent="0.2">
      <c r="A8" s="2" t="s">
        <v>68</v>
      </c>
      <c r="B8" s="4" t="s">
        <v>69</v>
      </c>
      <c r="C8" s="40">
        <v>5.5999999999999999E-3</v>
      </c>
      <c r="D8" s="5">
        <v>5.5999999999999999E-3</v>
      </c>
      <c r="E8" s="5">
        <v>8.5000000000000006E-3</v>
      </c>
      <c r="F8" s="5">
        <v>8.8999999999999999E-3</v>
      </c>
    </row>
    <row r="9" spans="1:6" x14ac:dyDescent="0.2">
      <c r="A9" s="2" t="s">
        <v>70</v>
      </c>
      <c r="B9" s="4" t="s">
        <v>71</v>
      </c>
      <c r="C9" s="40">
        <v>9.7999999999999997E-3</v>
      </c>
      <c r="D9" s="5">
        <v>8.5000000000000006E-3</v>
      </c>
      <c r="E9" s="5">
        <v>8.5000000000000006E-3</v>
      </c>
      <c r="F9" s="5">
        <v>1.11E-2</v>
      </c>
    </row>
    <row r="10" spans="1:6" x14ac:dyDescent="0.2">
      <c r="A10" s="2" t="s">
        <v>72</v>
      </c>
      <c r="B10" s="4" t="s">
        <v>73</v>
      </c>
      <c r="C10" s="40">
        <v>0.03</v>
      </c>
      <c r="D10" s="5">
        <v>1.4999999999999999E-2</v>
      </c>
      <c r="E10" s="5">
        <v>3.4500000000000003E-2</v>
      </c>
      <c r="F10" s="5">
        <v>4.4900000000000002E-2</v>
      </c>
    </row>
    <row r="11" spans="1:6" x14ac:dyDescent="0.2">
      <c r="A11" s="92" t="s">
        <v>74</v>
      </c>
      <c r="B11" s="85"/>
      <c r="C11" s="5">
        <f>SUM(C7:C10)</f>
        <v>5.0999999999999997E-2</v>
      </c>
      <c r="D11" s="99"/>
      <c r="E11" s="94"/>
      <c r="F11" s="94"/>
    </row>
    <row r="12" spans="1:6" x14ac:dyDescent="0.2">
      <c r="A12" s="2" t="s">
        <v>75</v>
      </c>
      <c r="B12" s="89" t="s">
        <v>76</v>
      </c>
      <c r="C12" s="85"/>
      <c r="D12" s="94"/>
      <c r="E12" s="94"/>
      <c r="F12" s="94"/>
    </row>
    <row r="13" spans="1:6" x14ac:dyDescent="0.2">
      <c r="A13" s="2" t="s">
        <v>77</v>
      </c>
      <c r="B13" s="4" t="s">
        <v>78</v>
      </c>
      <c r="C13" s="40">
        <v>4.8599999999999997E-2</v>
      </c>
      <c r="D13" s="5">
        <v>3.5000000000000003E-2</v>
      </c>
      <c r="E13" s="5">
        <v>5.11E-2</v>
      </c>
      <c r="F13" s="5">
        <v>6.2199999999999998E-2</v>
      </c>
    </row>
    <row r="14" spans="1:6" x14ac:dyDescent="0.2">
      <c r="A14" s="92" t="s">
        <v>79</v>
      </c>
      <c r="B14" s="85"/>
      <c r="C14" s="5">
        <f>SUM(C13)</f>
        <v>4.8599999999999997E-2</v>
      </c>
      <c r="D14" s="99"/>
      <c r="E14" s="94"/>
      <c r="F14" s="94"/>
    </row>
    <row r="15" spans="1:6" x14ac:dyDescent="0.2">
      <c r="A15" s="2" t="s">
        <v>80</v>
      </c>
      <c r="B15" s="98" t="s">
        <v>81</v>
      </c>
      <c r="C15" s="85"/>
      <c r="D15" s="94"/>
      <c r="E15" s="94"/>
      <c r="F15" s="94"/>
    </row>
    <row r="16" spans="1:6" x14ac:dyDescent="0.2">
      <c r="A16" s="2" t="s">
        <v>83</v>
      </c>
      <c r="B16" s="4" t="s">
        <v>84</v>
      </c>
      <c r="C16" s="40">
        <v>6.4999999999999997E-3</v>
      </c>
      <c r="D16" s="94"/>
      <c r="E16" s="94"/>
      <c r="F16" s="94"/>
    </row>
    <row r="17" spans="1:6" x14ac:dyDescent="0.2">
      <c r="A17" s="2" t="s">
        <v>88</v>
      </c>
      <c r="B17" s="4" t="s">
        <v>89</v>
      </c>
      <c r="C17" s="40">
        <v>0.03</v>
      </c>
      <c r="D17" s="94"/>
      <c r="E17" s="94"/>
      <c r="F17" s="94"/>
    </row>
    <row r="18" spans="1:6" x14ac:dyDescent="0.2">
      <c r="A18" s="2" t="s">
        <v>90</v>
      </c>
      <c r="B18" s="4" t="s">
        <v>91</v>
      </c>
      <c r="C18" s="40">
        <v>0</v>
      </c>
      <c r="D18" s="94"/>
      <c r="E18" s="94"/>
      <c r="F18" s="94"/>
    </row>
    <row r="19" spans="1:6" x14ac:dyDescent="0.2">
      <c r="A19" s="2" t="s">
        <v>92</v>
      </c>
      <c r="B19" s="4" t="s">
        <v>93</v>
      </c>
      <c r="C19" s="40">
        <v>4.4999999999999998E-2</v>
      </c>
      <c r="D19" s="94"/>
      <c r="E19" s="94"/>
      <c r="F19" s="94"/>
    </row>
    <row r="20" spans="1:6" x14ac:dyDescent="0.2">
      <c r="A20" s="92" t="s">
        <v>94</v>
      </c>
      <c r="B20" s="85"/>
      <c r="C20" s="5">
        <f>SUM(C16:C19)</f>
        <v>8.1499999999999989E-2</v>
      </c>
      <c r="D20" s="94"/>
      <c r="E20" s="94"/>
      <c r="F20" s="94"/>
    </row>
    <row r="21" spans="1:6" x14ac:dyDescent="0.2">
      <c r="A21" s="83" t="s">
        <v>95</v>
      </c>
      <c r="B21" s="84"/>
      <c r="C21" s="84"/>
      <c r="D21" s="84"/>
      <c r="E21" s="84"/>
      <c r="F21" s="85"/>
    </row>
    <row r="22" spans="1:6" x14ac:dyDescent="0.2">
      <c r="A22" s="83" t="s">
        <v>100</v>
      </c>
      <c r="B22" s="84"/>
      <c r="C22" s="84"/>
      <c r="D22" s="84"/>
      <c r="E22" s="84"/>
      <c r="F22" s="85"/>
    </row>
    <row r="23" spans="1:6" x14ac:dyDescent="0.2">
      <c r="A23" s="83" t="s">
        <v>97</v>
      </c>
      <c r="B23" s="84"/>
      <c r="C23" s="84"/>
      <c r="D23" s="84"/>
      <c r="E23" s="85"/>
      <c r="F23" s="6">
        <f>(((1+$C10+$C7+$C8)*(1+$C9)*(1+$C13))/(1-$C20))-1</f>
        <v>0.20032877815568884</v>
      </c>
    </row>
  </sheetData>
  <sheetProtection algorithmName="SHA-512" hashValue="PygdC633em6SurDchOEda/bFTwI1uJfObEAiHvy1Zb2W5N7M5TyebgojEr2cMVWnCy9rm7GujTGrkwBACL/h1A==" saltValue="2Y8Bywjb+NWcDH6fPOMmew==" spinCount="100000" sheet="1" objects="1" scenarios="1"/>
  <mergeCells count="17">
    <mergeCell ref="D5:F5"/>
    <mergeCell ref="B6:C6"/>
    <mergeCell ref="A21:F21"/>
    <mergeCell ref="A22:F22"/>
    <mergeCell ref="A23:E23"/>
    <mergeCell ref="A11:B11"/>
    <mergeCell ref="D11:F12"/>
    <mergeCell ref="B12:C12"/>
    <mergeCell ref="A14:B14"/>
    <mergeCell ref="D14:F20"/>
    <mergeCell ref="B15:C15"/>
    <mergeCell ref="A20:B20"/>
    <mergeCell ref="A1:F1"/>
    <mergeCell ref="A2:E2"/>
    <mergeCell ref="F2:F3"/>
    <mergeCell ref="A3:E3"/>
    <mergeCell ref="A4:F4"/>
  </mergeCells>
  <dataValidations count="1">
    <dataValidation type="decimal" allowBlank="1" showDropDown="1" showInputMessage="1" showErrorMessage="1" prompt="Insira um número entre 0 e 100%" sqref="C7:C10">
      <formula1>0</formula1>
      <formula2>1</formula2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Cálculo dos descontos</vt:lpstr>
      <vt:lpstr>BDI Postos de Trabalho</vt:lpstr>
      <vt:lpstr>BDI Serviços</vt:lpstr>
      <vt:lpstr>BDI Insumos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EDUARDO SOUZA DA SILVA</dc:creator>
  <cp:lastModifiedBy>ADINAILSON GUIMARAES DE OLIVEIRA</cp:lastModifiedBy>
  <dcterms:created xsi:type="dcterms:W3CDTF">2022-07-27T12:33:54Z</dcterms:created>
  <dcterms:modified xsi:type="dcterms:W3CDTF">2023-10-31T12:05:57Z</dcterms:modified>
</cp:coreProperties>
</file>