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to\OneDrive - UNIVERSIDADE FEDERAL DO SUL DA BAHIA\ONEDRIVE UFSB\GESTÃO DE CONTRATOS\PREGAO APOIO ADMINISTRATIVO\"/>
    </mc:Choice>
  </mc:AlternateContent>
  <xr:revisionPtr revIDLastSave="0" documentId="13_ncr:1_{87DF8C2B-E2F3-4BCC-9DB8-161F9886BC2B}" xr6:coauthVersionLast="47" xr6:coauthVersionMax="47" xr10:uidLastSave="{00000000-0000-0000-0000-000000000000}"/>
  <bookViews>
    <workbookView xWindow="0" yWindow="0" windowWidth="14400" windowHeight="15600" tabRatio="740" firstSheet="19" activeTab="22" xr2:uid="{00000000-000D-0000-FFFF-FFFF00000000}"/>
  </bookViews>
  <sheets>
    <sheet name="PLANILHA DEMONSTRATIVA" sheetId="57" r:id="rId1"/>
    <sheet name="PROPOSTA" sheetId="11" r:id="rId2"/>
    <sheet name="01 AGS" sheetId="30" r:id="rId3"/>
    <sheet name="02. ALM" sheetId="27" r:id="rId4"/>
    <sheet name="03. ADM" sheetId="18" r:id="rId5"/>
    <sheet name="04. AUX" sheetId="19" r:id="rId6"/>
    <sheet name="05. ARQ" sheetId="29" r:id="rId7"/>
    <sheet name="06. AUD" sheetId="60" r:id="rId8"/>
    <sheet name="07. INF" sheetId="61" r:id="rId9"/>
    <sheet name="08. LAB" sheetId="33" r:id="rId10"/>
    <sheet name="09. COP" sheetId="28" r:id="rId11"/>
    <sheet name="10. JAR" sheetId="36" r:id="rId12"/>
    <sheet name="11. LED" sheetId="52" r:id="rId13"/>
    <sheet name="12. PTD" sheetId="39" r:id="rId14"/>
    <sheet name="13. PTN" sheetId="40" r:id="rId15"/>
    <sheet name="14. POR" sheetId="41" r:id="rId16"/>
    <sheet name="15. PED" sheetId="44" r:id="rId17"/>
    <sheet name="16. REC" sheetId="43" r:id="rId18"/>
    <sheet name="17. SEC" sheetId="59" r:id="rId19"/>
    <sheet name="18. LIB 20" sheetId="64" r:id="rId20"/>
    <sheet name="19. LIB 40" sheetId="63" r:id="rId21"/>
    <sheet name="UNIFORMES" sheetId="65" r:id="rId22"/>
    <sheet name="MATERIAIS" sheetId="66" r:id="rId23"/>
    <sheet name="EQUIPAMENTOS" sheetId="67" r:id="rId24"/>
  </sheets>
  <definedNames>
    <definedName name="_xlnm.Print_Area" localSheetId="2">'01 AGS'!$A$1:$D$135</definedName>
    <definedName name="_xlnm.Print_Area" localSheetId="3">'02. ALM'!$A$1:$D$135</definedName>
    <definedName name="_xlnm.Print_Area" localSheetId="4">'03. ADM'!$A$1:$D$135</definedName>
    <definedName name="_xlnm.Print_Area" localSheetId="5">'04. AUX'!$A$1:$D$136</definedName>
    <definedName name="_xlnm.Print_Area" localSheetId="6">'05. ARQ'!$A$1:$D$135</definedName>
    <definedName name="_xlnm.Print_Area" localSheetId="7">'06. AUD'!$A$1:$D$135</definedName>
    <definedName name="_xlnm.Print_Area" localSheetId="8">'07. INF'!$A$1:$D$135</definedName>
    <definedName name="_xlnm.Print_Area" localSheetId="9">'08. LAB'!$A$1:$D$135</definedName>
    <definedName name="_xlnm.Print_Area" localSheetId="10">'09. COP'!$A$1:$D$135</definedName>
    <definedName name="_xlnm.Print_Area" localSheetId="11">'10. JAR'!$A$1:$D$135</definedName>
    <definedName name="_xlnm.Print_Area" localSheetId="12">'11. LED'!$A$1:$D$135</definedName>
    <definedName name="_xlnm.Print_Area" localSheetId="13">'12. PTD'!$A$1:$D$135</definedName>
    <definedName name="_xlnm.Print_Area" localSheetId="14">'13. PTN'!$A$1:$D$135</definedName>
    <definedName name="_xlnm.Print_Area" localSheetId="15">'14. POR'!$A$1:$D$135</definedName>
    <definedName name="_xlnm.Print_Area" localSheetId="16">'15. PED'!$A$1:$D$135</definedName>
    <definedName name="_xlnm.Print_Area" localSheetId="17">'16. REC'!$A$1:$D$135</definedName>
    <definedName name="_xlnm.Print_Area" localSheetId="18">'17. SEC'!$A$1:$D$135</definedName>
    <definedName name="_xlnm.Print_Area" localSheetId="19">'18. LIB 20'!$A$1:$D$135</definedName>
    <definedName name="_xlnm.Print_Area" localSheetId="20">'19. LIB 40'!$A$1:$D$135</definedName>
    <definedName name="_xlnm.Print_Area" localSheetId="0">'PLANILHA DEMONSTRATIVA'!$A$1:$E$142</definedName>
    <definedName name="_xlnm.Print_Area" localSheetId="1">PROPOSTA!$A$1:$J$45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33" l="1"/>
  <c r="D54" i="63"/>
  <c r="D53" i="63"/>
  <c r="D54" i="64"/>
  <c r="D53" i="64"/>
  <c r="D54" i="59"/>
  <c r="D53" i="59"/>
  <c r="D54" i="43"/>
  <c r="D53" i="43"/>
  <c r="D54" i="44"/>
  <c r="D53" i="44"/>
  <c r="D54" i="41"/>
  <c r="D53" i="41"/>
  <c r="D55" i="40"/>
  <c r="D54" i="40"/>
  <c r="D55" i="39"/>
  <c r="D54" i="39"/>
  <c r="D54" i="52"/>
  <c r="D53" i="52"/>
  <c r="D54" i="36"/>
  <c r="D53" i="36"/>
  <c r="D54" i="28"/>
  <c r="D53" i="28"/>
  <c r="D54" i="33"/>
  <c r="D53" i="33"/>
  <c r="D54" i="61"/>
  <c r="D53" i="61"/>
  <c r="D54" i="60"/>
  <c r="D53" i="60"/>
  <c r="D54" i="29"/>
  <c r="D53" i="29"/>
  <c r="D54" i="19"/>
  <c r="D53" i="19"/>
  <c r="D54" i="18"/>
  <c r="D53" i="18"/>
  <c r="D54" i="27"/>
  <c r="D53" i="27"/>
  <c r="E56" i="57" l="1"/>
  <c r="E55" i="57"/>
  <c r="D53" i="30"/>
  <c r="D54" i="30"/>
  <c r="H32" i="66"/>
  <c r="G32" i="66" l="1"/>
  <c r="G57" i="65" l="1"/>
  <c r="G51" i="65"/>
  <c r="G50" i="65"/>
  <c r="G49" i="65"/>
  <c r="G48" i="65"/>
  <c r="G47" i="65"/>
  <c r="G46" i="65"/>
  <c r="G45" i="65"/>
  <c r="G44" i="65"/>
  <c r="G43" i="65"/>
  <c r="G36" i="65"/>
  <c r="G35" i="65"/>
  <c r="G34" i="65"/>
  <c r="G33" i="65"/>
  <c r="G32" i="65"/>
  <c r="G31" i="65"/>
  <c r="G30" i="65"/>
  <c r="G29" i="65"/>
  <c r="G18" i="65"/>
  <c r="G19" i="65"/>
  <c r="G20" i="65"/>
  <c r="G21" i="65"/>
  <c r="G22" i="65"/>
  <c r="G23" i="65"/>
  <c r="G17" i="65"/>
  <c r="G22" i="66"/>
  <c r="C73" i="36" l="1"/>
  <c r="C74" i="36"/>
  <c r="C75" i="36"/>
  <c r="C76" i="36"/>
  <c r="C78" i="36"/>
  <c r="C91" i="63"/>
  <c r="C122" i="63" s="1"/>
  <c r="C114" i="63"/>
  <c r="C107" i="63" s="1"/>
  <c r="C73" i="63"/>
  <c r="C74" i="63" s="1"/>
  <c r="C75" i="63"/>
  <c r="C76" i="63"/>
  <c r="C78" i="63"/>
  <c r="D17" i="63"/>
  <c r="D19" i="63" s="1"/>
  <c r="D23" i="63" s="1"/>
  <c r="D25" i="63" s="1"/>
  <c r="D30" i="63" s="1"/>
  <c r="C37" i="63"/>
  <c r="C64" i="63" s="1"/>
  <c r="C50" i="63"/>
  <c r="C91" i="64"/>
  <c r="C122" i="64" s="1"/>
  <c r="C114" i="64"/>
  <c r="C107" i="64" s="1"/>
  <c r="C73" i="64"/>
  <c r="C74" i="64" s="1"/>
  <c r="C75" i="64"/>
  <c r="C76" i="64"/>
  <c r="C78" i="64"/>
  <c r="D17" i="64"/>
  <c r="D19" i="64" s="1"/>
  <c r="C37" i="64"/>
  <c r="C64" i="64" s="1"/>
  <c r="C50" i="64"/>
  <c r="C37" i="59"/>
  <c r="C64" i="59" s="1"/>
  <c r="C50" i="59"/>
  <c r="C65" i="59" s="1"/>
  <c r="C73" i="59"/>
  <c r="C74" i="59" s="1"/>
  <c r="C75" i="59"/>
  <c r="C76" i="59"/>
  <c r="C77" i="59" s="1"/>
  <c r="C78" i="59"/>
  <c r="C91" i="59"/>
  <c r="C122" i="59" s="1"/>
  <c r="C114" i="59"/>
  <c r="C107" i="59" s="1"/>
  <c r="D17" i="59"/>
  <c r="D19" i="59" s="1"/>
  <c r="C50" i="43"/>
  <c r="C65" i="43" s="1"/>
  <c r="C73" i="43"/>
  <c r="C74" i="43" s="1"/>
  <c r="C75" i="43"/>
  <c r="C76" i="43"/>
  <c r="C78" i="43"/>
  <c r="C91" i="43"/>
  <c r="C114" i="43"/>
  <c r="C107" i="43" s="1"/>
  <c r="C122" i="43"/>
  <c r="C37" i="43"/>
  <c r="C64" i="43" s="1"/>
  <c r="D17" i="43"/>
  <c r="D19" i="43" s="1"/>
  <c r="C50" i="44"/>
  <c r="D60" i="44"/>
  <c r="D66" i="44" s="1"/>
  <c r="C73" i="44"/>
  <c r="C74" i="44" s="1"/>
  <c r="C75" i="44"/>
  <c r="C76" i="44"/>
  <c r="C78" i="44"/>
  <c r="C91" i="44"/>
  <c r="C122" i="44" s="1"/>
  <c r="C114" i="44"/>
  <c r="C107" i="44" s="1"/>
  <c r="C37" i="44"/>
  <c r="C64" i="44" s="1"/>
  <c r="D17" i="44"/>
  <c r="D19" i="44" s="1"/>
  <c r="C50" i="41"/>
  <c r="C65" i="41" s="1"/>
  <c r="C73" i="41"/>
  <c r="C74" i="41" s="1"/>
  <c r="C75" i="41"/>
  <c r="C76" i="41"/>
  <c r="C78" i="41"/>
  <c r="C91" i="41"/>
  <c r="C114" i="41"/>
  <c r="C107" i="41" s="1"/>
  <c r="C122" i="41"/>
  <c r="C37" i="41"/>
  <c r="C64" i="41" s="1"/>
  <c r="D17" i="41"/>
  <c r="D19" i="41" s="1"/>
  <c r="D17" i="39"/>
  <c r="D18" i="39"/>
  <c r="D24" i="39"/>
  <c r="D26" i="39"/>
  <c r="D31" i="39" s="1"/>
  <c r="C38" i="39"/>
  <c r="C51" i="39"/>
  <c r="C66" i="39" s="1"/>
  <c r="D61" i="39"/>
  <c r="D67" i="39" s="1"/>
  <c r="C65" i="39"/>
  <c r="C75" i="39"/>
  <c r="C76" i="39"/>
  <c r="C80" i="39" s="1"/>
  <c r="C122" i="39" s="1"/>
  <c r="D79" i="39"/>
  <c r="C92" i="39"/>
  <c r="C123" i="39" s="1"/>
  <c r="C115" i="39"/>
  <c r="C108" i="39" s="1"/>
  <c r="D24" i="40"/>
  <c r="D26" i="40" s="1"/>
  <c r="D31" i="40" s="1"/>
  <c r="C115" i="40"/>
  <c r="C108" i="40" s="1"/>
  <c r="C92" i="40"/>
  <c r="C123" i="40" s="1"/>
  <c r="D79" i="40"/>
  <c r="C75" i="40"/>
  <c r="C76" i="40" s="1"/>
  <c r="C80" i="40" s="1"/>
  <c r="C122" i="40" s="1"/>
  <c r="C51" i="40"/>
  <c r="C66" i="40" s="1"/>
  <c r="C38" i="40"/>
  <c r="C65" i="40" s="1"/>
  <c r="D17" i="40"/>
  <c r="D18" i="40"/>
  <c r="C114" i="52"/>
  <c r="C107" i="52" s="1"/>
  <c r="C91" i="52"/>
  <c r="C122" i="52" s="1"/>
  <c r="C74" i="52"/>
  <c r="C75" i="52" s="1"/>
  <c r="C50" i="52"/>
  <c r="C65" i="52" s="1"/>
  <c r="C37" i="52"/>
  <c r="C64" i="52" s="1"/>
  <c r="D25" i="52"/>
  <c r="D30" i="52" s="1"/>
  <c r="D17" i="52"/>
  <c r="D19" i="52" s="1"/>
  <c r="C114" i="36"/>
  <c r="C107" i="36" s="1"/>
  <c r="C91" i="36"/>
  <c r="C122" i="36" s="1"/>
  <c r="C50" i="36"/>
  <c r="C65" i="36" s="1"/>
  <c r="C37" i="36"/>
  <c r="C64" i="36" s="1"/>
  <c r="D25" i="36"/>
  <c r="D30" i="36" s="1"/>
  <c r="D17" i="36"/>
  <c r="D19" i="36" s="1"/>
  <c r="C114" i="28"/>
  <c r="C107" i="28" s="1"/>
  <c r="C91" i="28"/>
  <c r="C122" i="28" s="1"/>
  <c r="C74" i="28"/>
  <c r="C75" i="28" s="1"/>
  <c r="C79" i="28" s="1"/>
  <c r="C121" i="28" s="1"/>
  <c r="C50" i="28"/>
  <c r="C65" i="28" s="1"/>
  <c r="C37" i="28"/>
  <c r="C64" i="28" s="1"/>
  <c r="D25" i="28"/>
  <c r="D30" i="28" s="1"/>
  <c r="D17" i="28"/>
  <c r="D19" i="28" s="1"/>
  <c r="C114" i="33"/>
  <c r="C107" i="33" s="1"/>
  <c r="C91" i="33"/>
  <c r="C122" i="33" s="1"/>
  <c r="C74" i="33"/>
  <c r="C75" i="33" s="1"/>
  <c r="C79" i="33" s="1"/>
  <c r="C121" i="33" s="1"/>
  <c r="C50" i="33"/>
  <c r="C65" i="33" s="1"/>
  <c r="C37" i="33"/>
  <c r="C64" i="33" s="1"/>
  <c r="D25" i="33"/>
  <c r="D30" i="33" s="1"/>
  <c r="D17" i="33"/>
  <c r="D19" i="33" s="1"/>
  <c r="C114" i="61"/>
  <c r="C107" i="61" s="1"/>
  <c r="C91" i="61"/>
  <c r="C122" i="61" s="1"/>
  <c r="C74" i="61"/>
  <c r="C75" i="61" s="1"/>
  <c r="C79" i="61" s="1"/>
  <c r="C121" i="61" s="1"/>
  <c r="C50" i="61"/>
  <c r="C65" i="61" s="1"/>
  <c r="C37" i="61"/>
  <c r="C64" i="61" s="1"/>
  <c r="D25" i="61"/>
  <c r="D30" i="61" s="1"/>
  <c r="D17" i="61"/>
  <c r="D19" i="61" s="1"/>
  <c r="C114" i="60"/>
  <c r="C107" i="60" s="1"/>
  <c r="C91" i="60"/>
  <c r="C122" i="60" s="1"/>
  <c r="C74" i="60"/>
  <c r="C75" i="60" s="1"/>
  <c r="C79" i="60" s="1"/>
  <c r="C121" i="60" s="1"/>
  <c r="C50" i="60"/>
  <c r="C65" i="60" s="1"/>
  <c r="C37" i="60"/>
  <c r="C64" i="60" s="1"/>
  <c r="D25" i="60"/>
  <c r="D30" i="60" s="1"/>
  <c r="D17" i="60"/>
  <c r="D19" i="60" s="1"/>
  <c r="C114" i="29"/>
  <c r="C107" i="29" s="1"/>
  <c r="C91" i="29"/>
  <c r="C122" i="29" s="1"/>
  <c r="C74" i="29"/>
  <c r="C75" i="29" s="1"/>
  <c r="C79" i="29" s="1"/>
  <c r="C121" i="29" s="1"/>
  <c r="D60" i="29"/>
  <c r="D66" i="29" s="1"/>
  <c r="C50" i="29"/>
  <c r="C65" i="29" s="1"/>
  <c r="C37" i="29"/>
  <c r="C64" i="29" s="1"/>
  <c r="D25" i="29"/>
  <c r="D30" i="29" s="1"/>
  <c r="D17" i="29"/>
  <c r="D19" i="29" s="1"/>
  <c r="C114" i="19"/>
  <c r="C107" i="19" s="1"/>
  <c r="C91" i="19"/>
  <c r="C122" i="19" s="1"/>
  <c r="C74" i="19"/>
  <c r="C75" i="19" s="1"/>
  <c r="C79" i="19" s="1"/>
  <c r="C121" i="19" s="1"/>
  <c r="C50" i="19"/>
  <c r="C65" i="19" s="1"/>
  <c r="C37" i="19"/>
  <c r="C64" i="19" s="1"/>
  <c r="D25" i="19"/>
  <c r="D30" i="19" s="1"/>
  <c r="D17" i="19"/>
  <c r="D19" i="19" s="1"/>
  <c r="C114" i="18"/>
  <c r="C107" i="18" s="1"/>
  <c r="C91" i="18"/>
  <c r="C122" i="18" s="1"/>
  <c r="C74" i="18"/>
  <c r="C75" i="18" s="1"/>
  <c r="C50" i="18"/>
  <c r="C65" i="18" s="1"/>
  <c r="C37" i="18"/>
  <c r="C64" i="18" s="1"/>
  <c r="D25" i="18"/>
  <c r="D30" i="18" s="1"/>
  <c r="D17" i="18"/>
  <c r="D19" i="18" s="1"/>
  <c r="D35" i="18" s="1"/>
  <c r="C78" i="30"/>
  <c r="C76" i="30"/>
  <c r="C75" i="30"/>
  <c r="C73" i="30"/>
  <c r="C74" i="30" s="1"/>
  <c r="D82" i="57"/>
  <c r="C68" i="40" l="1"/>
  <c r="C121" i="40" s="1"/>
  <c r="D20" i="40"/>
  <c r="C67" i="33"/>
  <c r="C120" i="33" s="1"/>
  <c r="C124" i="33" s="1"/>
  <c r="C68" i="39"/>
  <c r="C121" i="39" s="1"/>
  <c r="C125" i="39" s="1"/>
  <c r="D20" i="39"/>
  <c r="D120" i="39" s="1"/>
  <c r="C77" i="44"/>
  <c r="C79" i="44" s="1"/>
  <c r="C121" i="44" s="1"/>
  <c r="D60" i="59"/>
  <c r="D66" i="59" s="1"/>
  <c r="D60" i="18"/>
  <c r="D66" i="18" s="1"/>
  <c r="C67" i="61"/>
  <c r="C120" i="61" s="1"/>
  <c r="C124" i="61" s="1"/>
  <c r="D60" i="33"/>
  <c r="D66" i="33" s="1"/>
  <c r="D60" i="36"/>
  <c r="D66" i="36" s="1"/>
  <c r="D61" i="40"/>
  <c r="D67" i="40" s="1"/>
  <c r="D60" i="41"/>
  <c r="D66" i="41" s="1"/>
  <c r="C77" i="41"/>
  <c r="C79" i="41" s="1"/>
  <c r="C121" i="41" s="1"/>
  <c r="C77" i="43"/>
  <c r="C79" i="43" s="1"/>
  <c r="C121" i="43" s="1"/>
  <c r="C67" i="59"/>
  <c r="C120" i="59" s="1"/>
  <c r="C77" i="36"/>
  <c r="C79" i="36" s="1"/>
  <c r="C121" i="36" s="1"/>
  <c r="C124" i="36" s="1"/>
  <c r="C65" i="44"/>
  <c r="C67" i="44" s="1"/>
  <c r="C120" i="44" s="1"/>
  <c r="D60" i="43"/>
  <c r="D66" i="43" s="1"/>
  <c r="C67" i="29"/>
  <c r="C120" i="29" s="1"/>
  <c r="C124" i="29" s="1"/>
  <c r="D60" i="61"/>
  <c r="D66" i="61" s="1"/>
  <c r="D35" i="63"/>
  <c r="C67" i="36"/>
  <c r="C120" i="36" s="1"/>
  <c r="D23" i="64"/>
  <c r="D25" i="64" s="1"/>
  <c r="D30" i="64" s="1"/>
  <c r="D35" i="64"/>
  <c r="D29" i="64"/>
  <c r="D36" i="64"/>
  <c r="D36" i="40"/>
  <c r="D30" i="40"/>
  <c r="D32" i="40" s="1"/>
  <c r="D120" i="40"/>
  <c r="D30" i="39"/>
  <c r="D32" i="39" s="1"/>
  <c r="D37" i="39"/>
  <c r="D37" i="40"/>
  <c r="C79" i="59"/>
  <c r="C121" i="59" s="1"/>
  <c r="C67" i="41"/>
  <c r="C120" i="41" s="1"/>
  <c r="C67" i="43"/>
  <c r="C120" i="43" s="1"/>
  <c r="C67" i="18"/>
  <c r="C120" i="18" s="1"/>
  <c r="C67" i="19"/>
  <c r="C120" i="19" s="1"/>
  <c r="C124" i="19" s="1"/>
  <c r="D60" i="60"/>
  <c r="D66" i="60" s="1"/>
  <c r="C67" i="28"/>
  <c r="C120" i="28" s="1"/>
  <c r="C124" i="28" s="1"/>
  <c r="D60" i="52"/>
  <c r="D66" i="52" s="1"/>
  <c r="D36" i="63"/>
  <c r="D37" i="63" s="1"/>
  <c r="D29" i="63"/>
  <c r="D31" i="63" s="1"/>
  <c r="D60" i="19"/>
  <c r="D66" i="19" s="1"/>
  <c r="C67" i="60"/>
  <c r="C120" i="60" s="1"/>
  <c r="D60" i="28"/>
  <c r="D66" i="28" s="1"/>
  <c r="C67" i="52"/>
  <c r="C120" i="52" s="1"/>
  <c r="C77" i="63"/>
  <c r="C65" i="63"/>
  <c r="C67" i="63" s="1"/>
  <c r="C120" i="63" s="1"/>
  <c r="D89" i="63"/>
  <c r="D119" i="63"/>
  <c r="D60" i="63"/>
  <c r="D66" i="63" s="1"/>
  <c r="C77" i="64"/>
  <c r="C65" i="64"/>
  <c r="C67" i="64" s="1"/>
  <c r="C120" i="64" s="1"/>
  <c r="D86" i="64"/>
  <c r="D87" i="64"/>
  <c r="D88" i="64"/>
  <c r="D89" i="64"/>
  <c r="D90" i="64"/>
  <c r="D119" i="64"/>
  <c r="D60" i="64"/>
  <c r="D66" i="64" s="1"/>
  <c r="D23" i="59"/>
  <c r="D25" i="59" s="1"/>
  <c r="D30" i="59" s="1"/>
  <c r="D29" i="59"/>
  <c r="D35" i="59"/>
  <c r="D36" i="59"/>
  <c r="D119" i="59"/>
  <c r="D119" i="43"/>
  <c r="D35" i="43"/>
  <c r="D36" i="43"/>
  <c r="D29" i="43"/>
  <c r="D23" i="43"/>
  <c r="D25" i="43" s="1"/>
  <c r="D30" i="43" s="1"/>
  <c r="D119" i="44"/>
  <c r="D35" i="44"/>
  <c r="D36" i="44"/>
  <c r="D29" i="44"/>
  <c r="D23" i="44"/>
  <c r="D25" i="44" s="1"/>
  <c r="D30" i="44" s="1"/>
  <c r="D119" i="41"/>
  <c r="D35" i="41"/>
  <c r="D36" i="41"/>
  <c r="D29" i="41"/>
  <c r="D23" i="41"/>
  <c r="D25" i="41" s="1"/>
  <c r="D30" i="41" s="1"/>
  <c r="C125" i="40"/>
  <c r="D76" i="40"/>
  <c r="D75" i="52"/>
  <c r="D119" i="52"/>
  <c r="D29" i="52"/>
  <c r="D78" i="52"/>
  <c r="D36" i="52"/>
  <c r="D35" i="52"/>
  <c r="C79" i="52"/>
  <c r="C121" i="52" s="1"/>
  <c r="D29" i="36"/>
  <c r="D119" i="36"/>
  <c r="D35" i="36"/>
  <c r="D36" i="36"/>
  <c r="D75" i="28"/>
  <c r="D29" i="28"/>
  <c r="D35" i="28"/>
  <c r="D119" i="28"/>
  <c r="D78" i="28"/>
  <c r="D36" i="28"/>
  <c r="D75" i="33"/>
  <c r="D119" i="33"/>
  <c r="D36" i="33"/>
  <c r="D29" i="33"/>
  <c r="D78" i="33"/>
  <c r="D35" i="33"/>
  <c r="D75" i="61"/>
  <c r="D29" i="61"/>
  <c r="D35" i="61"/>
  <c r="D119" i="61"/>
  <c r="D78" i="61"/>
  <c r="D36" i="61"/>
  <c r="C124" i="60"/>
  <c r="D75" i="60"/>
  <c r="D78" i="60"/>
  <c r="D36" i="60"/>
  <c r="D35" i="60"/>
  <c r="D29" i="60"/>
  <c r="D119" i="60"/>
  <c r="D75" i="29"/>
  <c r="D119" i="29"/>
  <c r="D78" i="29"/>
  <c r="D36" i="29"/>
  <c r="D29" i="29"/>
  <c r="D35" i="29"/>
  <c r="D75" i="19"/>
  <c r="D29" i="19"/>
  <c r="D119" i="19"/>
  <c r="D78" i="19"/>
  <c r="D36" i="19"/>
  <c r="D35" i="19"/>
  <c r="D36" i="18"/>
  <c r="D37" i="18" s="1"/>
  <c r="D78" i="18"/>
  <c r="C79" i="18"/>
  <c r="C121" i="18" s="1"/>
  <c r="D119" i="18"/>
  <c r="D29" i="18"/>
  <c r="D75" i="18"/>
  <c r="D127" i="57"/>
  <c r="D120" i="57" s="1"/>
  <c r="D95" i="57"/>
  <c r="D101" i="57" s="1"/>
  <c r="D85" i="57"/>
  <c r="D83" i="57"/>
  <c r="D80" i="57"/>
  <c r="D81" i="57" s="1"/>
  <c r="D49" i="57"/>
  <c r="D33" i="57"/>
  <c r="D32" i="57"/>
  <c r="E21" i="57"/>
  <c r="E27" i="57" s="1"/>
  <c r="E11" i="57"/>
  <c r="D38" i="40" l="1"/>
  <c r="D41" i="40" s="1"/>
  <c r="D36" i="39"/>
  <c r="D76" i="39"/>
  <c r="C124" i="18"/>
  <c r="C124" i="44"/>
  <c r="D37" i="61"/>
  <c r="D64" i="61" s="1"/>
  <c r="C124" i="59"/>
  <c r="D38" i="39"/>
  <c r="C124" i="41"/>
  <c r="C124" i="52"/>
  <c r="C124" i="43"/>
  <c r="D64" i="63"/>
  <c r="D40" i="63"/>
  <c r="D47" i="40"/>
  <c r="D43" i="40"/>
  <c r="D45" i="40"/>
  <c r="D49" i="40"/>
  <c r="D46" i="40"/>
  <c r="D50" i="40"/>
  <c r="D44" i="40"/>
  <c r="D48" i="40"/>
  <c r="D34" i="57"/>
  <c r="D71" i="57" s="1"/>
  <c r="D88" i="63"/>
  <c r="D37" i="64"/>
  <c r="D74" i="39"/>
  <c r="D87" i="63"/>
  <c r="D37" i="60"/>
  <c r="D64" i="60" s="1"/>
  <c r="D37" i="28"/>
  <c r="D90" i="63"/>
  <c r="D86" i="63"/>
  <c r="D31" i="64"/>
  <c r="C79" i="63"/>
  <c r="C121" i="63" s="1"/>
  <c r="C124" i="63" s="1"/>
  <c r="D91" i="64"/>
  <c r="D122" i="64" s="1"/>
  <c r="C79" i="64"/>
  <c r="C121" i="64" s="1"/>
  <c r="C124" i="64" s="1"/>
  <c r="D37" i="59"/>
  <c r="D31" i="59"/>
  <c r="D86" i="59"/>
  <c r="D87" i="59"/>
  <c r="D88" i="59"/>
  <c r="D89" i="59"/>
  <c r="D90" i="59"/>
  <c r="D86" i="43"/>
  <c r="D87" i="43"/>
  <c r="D88" i="43"/>
  <c r="D89" i="43"/>
  <c r="D90" i="43"/>
  <c r="D31" i="43"/>
  <c r="D37" i="43"/>
  <c r="D86" i="44"/>
  <c r="D87" i="44"/>
  <c r="D88" i="44"/>
  <c r="D89" i="44"/>
  <c r="D90" i="44"/>
  <c r="D31" i="44"/>
  <c r="D37" i="44"/>
  <c r="D86" i="41"/>
  <c r="D87" i="41"/>
  <c r="D88" i="41"/>
  <c r="D89" i="41"/>
  <c r="D90" i="41"/>
  <c r="D31" i="41"/>
  <c r="D37" i="41"/>
  <c r="D74" i="40"/>
  <c r="D75" i="40" s="1"/>
  <c r="D65" i="40"/>
  <c r="D87" i="52"/>
  <c r="D90" i="52"/>
  <c r="D89" i="52"/>
  <c r="D88" i="52"/>
  <c r="D86" i="52"/>
  <c r="D31" i="52"/>
  <c r="D37" i="52"/>
  <c r="D37" i="36"/>
  <c r="D87" i="36"/>
  <c r="D86" i="36"/>
  <c r="D88" i="36"/>
  <c r="D31" i="36"/>
  <c r="D90" i="36"/>
  <c r="D89" i="36"/>
  <c r="D87" i="28"/>
  <c r="D90" i="28"/>
  <c r="D89" i="28"/>
  <c r="D31" i="28"/>
  <c r="D86" i="28"/>
  <c r="D88" i="28"/>
  <c r="D87" i="33"/>
  <c r="D90" i="33"/>
  <c r="D89" i="33"/>
  <c r="D86" i="33"/>
  <c r="D88" i="33"/>
  <c r="D31" i="33"/>
  <c r="D37" i="33"/>
  <c r="D87" i="61"/>
  <c r="D88" i="61"/>
  <c r="D31" i="61"/>
  <c r="D86" i="61"/>
  <c r="D89" i="61"/>
  <c r="D90" i="61"/>
  <c r="D40" i="60"/>
  <c r="D87" i="60"/>
  <c r="D31" i="60"/>
  <c r="D86" i="60"/>
  <c r="D89" i="60"/>
  <c r="D88" i="60"/>
  <c r="D90" i="60"/>
  <c r="D87" i="29"/>
  <c r="D86" i="29"/>
  <c r="D90" i="29"/>
  <c r="D89" i="29"/>
  <c r="D88" i="29"/>
  <c r="D31" i="29"/>
  <c r="D37" i="29"/>
  <c r="D87" i="19"/>
  <c r="D86" i="19"/>
  <c r="D90" i="19"/>
  <c r="D89" i="19"/>
  <c r="D88" i="19"/>
  <c r="D31" i="19"/>
  <c r="D37" i="19"/>
  <c r="D64" i="18"/>
  <c r="D40" i="18"/>
  <c r="D89" i="18"/>
  <c r="D88" i="18"/>
  <c r="D31" i="18"/>
  <c r="D87" i="18"/>
  <c r="D86" i="18"/>
  <c r="D90" i="18"/>
  <c r="D104" i="57"/>
  <c r="D137" i="57" s="1"/>
  <c r="E13" i="57"/>
  <c r="E112" i="57"/>
  <c r="E138" i="57" s="1"/>
  <c r="D84" i="57"/>
  <c r="D86" i="57" s="1"/>
  <c r="D136" i="57" s="1"/>
  <c r="D72" i="57"/>
  <c r="D40" i="61" l="1"/>
  <c r="D91" i="63"/>
  <c r="D122" i="63" s="1"/>
  <c r="D74" i="57"/>
  <c r="D135" i="57" s="1"/>
  <c r="D139" i="57" s="1"/>
  <c r="D65" i="39"/>
  <c r="D41" i="39"/>
  <c r="E33" i="57"/>
  <c r="E62" i="57"/>
  <c r="E73" i="57" s="1"/>
  <c r="D73" i="60"/>
  <c r="D74" i="60" s="1"/>
  <c r="D91" i="52"/>
  <c r="D122" i="52" s="1"/>
  <c r="D64" i="64"/>
  <c r="D40" i="64"/>
  <c r="D51" i="40"/>
  <c r="E26" i="57"/>
  <c r="E28" i="57" s="1"/>
  <c r="E134" i="57"/>
  <c r="D73" i="18"/>
  <c r="D64" i="28"/>
  <c r="D40" i="28"/>
  <c r="D73" i="29"/>
  <c r="D73" i="61"/>
  <c r="D74" i="61" s="1"/>
  <c r="D75" i="39"/>
  <c r="D44" i="63"/>
  <c r="D48" i="63"/>
  <c r="D45" i="63"/>
  <c r="D49" i="63"/>
  <c r="D42" i="63"/>
  <c r="D46" i="63"/>
  <c r="D43" i="63"/>
  <c r="D47" i="63"/>
  <c r="D91" i="18"/>
  <c r="D122" i="18" s="1"/>
  <c r="D73" i="19"/>
  <c r="D73" i="33"/>
  <c r="D74" i="33" s="1"/>
  <c r="D73" i="28"/>
  <c r="D73" i="52"/>
  <c r="D74" i="52" s="1"/>
  <c r="D91" i="59"/>
  <c r="D122" i="59" s="1"/>
  <c r="D64" i="59"/>
  <c r="D40" i="59"/>
  <c r="D64" i="43"/>
  <c r="D40" i="43"/>
  <c r="D91" i="43"/>
  <c r="D122" i="43" s="1"/>
  <c r="D64" i="44"/>
  <c r="D40" i="44"/>
  <c r="D91" i="44"/>
  <c r="D122" i="44" s="1"/>
  <c r="D64" i="41"/>
  <c r="D40" i="41"/>
  <c r="D91" i="41"/>
  <c r="D122" i="41" s="1"/>
  <c r="D64" i="52"/>
  <c r="D40" i="52"/>
  <c r="D91" i="36"/>
  <c r="D122" i="36" s="1"/>
  <c r="D64" i="36"/>
  <c r="D40" i="36"/>
  <c r="D91" i="28"/>
  <c r="D122" i="28" s="1"/>
  <c r="D74" i="28"/>
  <c r="D91" i="33"/>
  <c r="D122" i="33" s="1"/>
  <c r="D64" i="33"/>
  <c r="D40" i="33"/>
  <c r="D91" i="61"/>
  <c r="D122" i="61" s="1"/>
  <c r="D43" i="61"/>
  <c r="D45" i="61"/>
  <c r="D42" i="61"/>
  <c r="D44" i="61"/>
  <c r="D49" i="61"/>
  <c r="D48" i="61"/>
  <c r="D47" i="61"/>
  <c r="D46" i="61"/>
  <c r="D91" i="60"/>
  <c r="D122" i="60" s="1"/>
  <c r="D43" i="60"/>
  <c r="D46" i="60"/>
  <c r="D42" i="60"/>
  <c r="D47" i="60"/>
  <c r="D45" i="60"/>
  <c r="D49" i="60"/>
  <c r="D48" i="60"/>
  <c r="D44" i="60"/>
  <c r="D74" i="29"/>
  <c r="D91" i="29"/>
  <c r="D122" i="29" s="1"/>
  <c r="D64" i="29"/>
  <c r="D40" i="29"/>
  <c r="D91" i="19"/>
  <c r="D122" i="19" s="1"/>
  <c r="D74" i="19"/>
  <c r="D64" i="19"/>
  <c r="D40" i="19"/>
  <c r="D74" i="18"/>
  <c r="D45" i="18"/>
  <c r="D49" i="18"/>
  <c r="D44" i="18"/>
  <c r="D43" i="18"/>
  <c r="D42" i="18"/>
  <c r="D48" i="18"/>
  <c r="D47" i="18"/>
  <c r="D46" i="18"/>
  <c r="E32" i="57"/>
  <c r="E34" i="57" l="1"/>
  <c r="E71" i="57" s="1"/>
  <c r="D49" i="39"/>
  <c r="D47" i="39"/>
  <c r="D50" i="39"/>
  <c r="D46" i="39"/>
  <c r="D44" i="39"/>
  <c r="D48" i="39"/>
  <c r="D45" i="39"/>
  <c r="D43" i="39"/>
  <c r="D43" i="64"/>
  <c r="D47" i="64"/>
  <c r="D44" i="64"/>
  <c r="D48" i="64"/>
  <c r="D45" i="64"/>
  <c r="D49" i="64"/>
  <c r="D42" i="64"/>
  <c r="D46" i="64"/>
  <c r="D50" i="63"/>
  <c r="D47" i="28"/>
  <c r="D46" i="28"/>
  <c r="D43" i="28"/>
  <c r="D45" i="28"/>
  <c r="D42" i="28"/>
  <c r="D44" i="28"/>
  <c r="D48" i="28"/>
  <c r="D49" i="28"/>
  <c r="D66" i="40"/>
  <c r="D68" i="40" s="1"/>
  <c r="D71" i="40"/>
  <c r="D42" i="59"/>
  <c r="D43" i="59"/>
  <c r="D44" i="59"/>
  <c r="D45" i="59"/>
  <c r="D46" i="59"/>
  <c r="D47" i="59"/>
  <c r="D48" i="59"/>
  <c r="D49" i="59"/>
  <c r="D42" i="43"/>
  <c r="D43" i="43"/>
  <c r="D44" i="43"/>
  <c r="D45" i="43"/>
  <c r="D46" i="43"/>
  <c r="D47" i="43"/>
  <c r="D48" i="43"/>
  <c r="D49" i="43"/>
  <c r="D42" i="44"/>
  <c r="D43" i="44"/>
  <c r="D44" i="44"/>
  <c r="D45" i="44"/>
  <c r="D46" i="44"/>
  <c r="D47" i="44"/>
  <c r="D48" i="44"/>
  <c r="D49" i="44"/>
  <c r="D42" i="41"/>
  <c r="D43" i="41"/>
  <c r="D44" i="41"/>
  <c r="D45" i="41"/>
  <c r="D46" i="41"/>
  <c r="D47" i="41"/>
  <c r="D48" i="41"/>
  <c r="D49" i="41"/>
  <c r="D43" i="52"/>
  <c r="D46" i="52"/>
  <c r="D42" i="52"/>
  <c r="D45" i="52"/>
  <c r="D44" i="52"/>
  <c r="D49" i="52"/>
  <c r="D48" i="52"/>
  <c r="D47" i="52"/>
  <c r="D43" i="36"/>
  <c r="D42" i="36"/>
  <c r="D48" i="36"/>
  <c r="D47" i="36"/>
  <c r="D45" i="36"/>
  <c r="D44" i="36"/>
  <c r="D49" i="36"/>
  <c r="D46" i="36"/>
  <c r="D43" i="33"/>
  <c r="D42" i="33"/>
  <c r="D47" i="33"/>
  <c r="D46" i="33"/>
  <c r="D49" i="33"/>
  <c r="D48" i="33"/>
  <c r="D45" i="33"/>
  <c r="D44" i="33"/>
  <c r="D50" i="61"/>
  <c r="D50" i="60"/>
  <c r="D43" i="29"/>
  <c r="D42" i="29"/>
  <c r="D49" i="29"/>
  <c r="D48" i="29"/>
  <c r="D47" i="29"/>
  <c r="D46" i="29"/>
  <c r="D45" i="29"/>
  <c r="D44" i="29"/>
  <c r="D43" i="19"/>
  <c r="D42" i="19"/>
  <c r="D49" i="19"/>
  <c r="D48" i="19"/>
  <c r="D47" i="19"/>
  <c r="D46" i="19"/>
  <c r="D45" i="19"/>
  <c r="D44" i="19"/>
  <c r="D50" i="18"/>
  <c r="E39" i="57"/>
  <c r="E44" i="57" s="1"/>
  <c r="D51" i="39" l="1"/>
  <c r="D65" i="18"/>
  <c r="D67" i="18" s="1"/>
  <c r="D120" i="18" s="1"/>
  <c r="D70" i="18"/>
  <c r="D82" i="36"/>
  <c r="D65" i="63"/>
  <c r="D67" i="63" s="1"/>
  <c r="D70" i="63"/>
  <c r="D65" i="60"/>
  <c r="D67" i="60" s="1"/>
  <c r="D120" i="60" s="1"/>
  <c r="D70" i="60"/>
  <c r="D65" i="61"/>
  <c r="D67" i="61" s="1"/>
  <c r="D76" i="61" s="1"/>
  <c r="D70" i="61"/>
  <c r="D121" i="40"/>
  <c r="D77" i="40"/>
  <c r="D50" i="28"/>
  <c r="D50" i="64"/>
  <c r="D50" i="59"/>
  <c r="D50" i="43"/>
  <c r="D50" i="44"/>
  <c r="D50" i="41"/>
  <c r="D50" i="52"/>
  <c r="D50" i="36"/>
  <c r="D50" i="33"/>
  <c r="D120" i="61"/>
  <c r="D50" i="29"/>
  <c r="D50" i="19"/>
  <c r="E46" i="57"/>
  <c r="E41" i="57"/>
  <c r="E47" i="57"/>
  <c r="E43" i="57"/>
  <c r="E48" i="57"/>
  <c r="E45" i="57"/>
  <c r="E42" i="57"/>
  <c r="D76" i="18" l="1"/>
  <c r="D77" i="18" s="1"/>
  <c r="D79" i="18" s="1"/>
  <c r="D76" i="60"/>
  <c r="D77" i="60" s="1"/>
  <c r="D79" i="60" s="1"/>
  <c r="D66" i="39"/>
  <c r="D68" i="39" s="1"/>
  <c r="D71" i="39"/>
  <c r="D65" i="52"/>
  <c r="D67" i="52" s="1"/>
  <c r="D120" i="52" s="1"/>
  <c r="D70" i="52"/>
  <c r="D65" i="28"/>
  <c r="D67" i="28" s="1"/>
  <c r="D70" i="28"/>
  <c r="D65" i="33"/>
  <c r="D67" i="33" s="1"/>
  <c r="D76" i="33" s="1"/>
  <c r="D70" i="33"/>
  <c r="D78" i="40"/>
  <c r="D80" i="40" s="1"/>
  <c r="D65" i="29"/>
  <c r="D67" i="29" s="1"/>
  <c r="D76" i="29" s="1"/>
  <c r="D70" i="29"/>
  <c r="D120" i="63"/>
  <c r="D65" i="19"/>
  <c r="D67" i="19" s="1"/>
  <c r="D120" i="19" s="1"/>
  <c r="D70" i="19"/>
  <c r="D65" i="36"/>
  <c r="D67" i="36" s="1"/>
  <c r="D120" i="36" s="1"/>
  <c r="D70" i="36"/>
  <c r="D65" i="64"/>
  <c r="D67" i="64" s="1"/>
  <c r="D70" i="64"/>
  <c r="D73" i="63"/>
  <c r="D78" i="63"/>
  <c r="D74" i="63"/>
  <c r="D77" i="63"/>
  <c r="D75" i="63"/>
  <c r="D76" i="63"/>
  <c r="D65" i="59"/>
  <c r="D67" i="59" s="1"/>
  <c r="D70" i="59"/>
  <c r="D65" i="43"/>
  <c r="D67" i="43" s="1"/>
  <c r="D70" i="43"/>
  <c r="D65" i="44"/>
  <c r="D67" i="44" s="1"/>
  <c r="D70" i="44"/>
  <c r="D65" i="41"/>
  <c r="D67" i="41" s="1"/>
  <c r="D70" i="41"/>
  <c r="D120" i="33"/>
  <c r="D77" i="61"/>
  <c r="D79" i="61" s="1"/>
  <c r="E49" i="57"/>
  <c r="D120" i="29" l="1"/>
  <c r="D77" i="39"/>
  <c r="D121" i="39"/>
  <c r="D76" i="52"/>
  <c r="D77" i="52" s="1"/>
  <c r="D120" i="64"/>
  <c r="D122" i="40"/>
  <c r="D83" i="40"/>
  <c r="D76" i="19"/>
  <c r="D77" i="19" s="1"/>
  <c r="D79" i="19" s="1"/>
  <c r="D74" i="36"/>
  <c r="D76" i="36"/>
  <c r="D78" i="36"/>
  <c r="D73" i="36"/>
  <c r="D75" i="36"/>
  <c r="D77" i="36"/>
  <c r="D76" i="28"/>
  <c r="D120" i="28"/>
  <c r="D79" i="63"/>
  <c r="D76" i="64"/>
  <c r="D73" i="64"/>
  <c r="D78" i="64"/>
  <c r="D74" i="64"/>
  <c r="D77" i="64"/>
  <c r="D75" i="64"/>
  <c r="D73" i="59"/>
  <c r="D74" i="59"/>
  <c r="D75" i="59"/>
  <c r="D76" i="59"/>
  <c r="D77" i="59"/>
  <c r="D78" i="59"/>
  <c r="D120" i="59"/>
  <c r="D73" i="43"/>
  <c r="D74" i="43"/>
  <c r="D75" i="43"/>
  <c r="D76" i="43"/>
  <c r="D77" i="43"/>
  <c r="D78" i="43"/>
  <c r="D120" i="43"/>
  <c r="D73" i="44"/>
  <c r="D74" i="44"/>
  <c r="D75" i="44"/>
  <c r="D76" i="44"/>
  <c r="D77" i="44"/>
  <c r="D78" i="44"/>
  <c r="D120" i="44"/>
  <c r="D73" i="41"/>
  <c r="D74" i="41"/>
  <c r="D75" i="41"/>
  <c r="D76" i="41"/>
  <c r="D77" i="41"/>
  <c r="D78" i="41"/>
  <c r="D120" i="41"/>
  <c r="D77" i="33"/>
  <c r="D79" i="33" s="1"/>
  <c r="D121" i="61"/>
  <c r="D82" i="61"/>
  <c r="D121" i="60"/>
  <c r="D82" i="60"/>
  <c r="D77" i="29"/>
  <c r="D79" i="29" s="1"/>
  <c r="D121" i="18"/>
  <c r="D82" i="18"/>
  <c r="E72" i="57"/>
  <c r="E74" i="57" s="1"/>
  <c r="E135" i="57" s="1"/>
  <c r="E77" i="57"/>
  <c r="D79" i="52" l="1"/>
  <c r="D121" i="52" s="1"/>
  <c r="D78" i="39"/>
  <c r="D80" i="39" s="1"/>
  <c r="D77" i="28"/>
  <c r="D79" i="28" s="1"/>
  <c r="D79" i="64"/>
  <c r="D121" i="63"/>
  <c r="D82" i="63"/>
  <c r="D91" i="40"/>
  <c r="D87" i="40"/>
  <c r="D90" i="40"/>
  <c r="D88" i="40"/>
  <c r="D89" i="40"/>
  <c r="D79" i="36"/>
  <c r="D121" i="36" s="1"/>
  <c r="E86" i="57"/>
  <c r="E83" i="57"/>
  <c r="E84" i="57"/>
  <c r="E85" i="57"/>
  <c r="E81" i="57"/>
  <c r="E82" i="57"/>
  <c r="E80" i="57"/>
  <c r="D79" i="59"/>
  <c r="D79" i="43"/>
  <c r="D79" i="44"/>
  <c r="D79" i="41"/>
  <c r="D121" i="33"/>
  <c r="D82" i="33"/>
  <c r="D121" i="29"/>
  <c r="D82" i="29"/>
  <c r="D121" i="19"/>
  <c r="D82" i="19"/>
  <c r="D82" i="52" l="1"/>
  <c r="D122" i="39"/>
  <c r="D83" i="39"/>
  <c r="D121" i="28"/>
  <c r="D82" i="28"/>
  <c r="D92" i="40"/>
  <c r="D121" i="64"/>
  <c r="D82" i="64"/>
  <c r="E136" i="57"/>
  <c r="E90" i="57"/>
  <c r="D121" i="59"/>
  <c r="D82" i="59"/>
  <c r="D121" i="43"/>
  <c r="D82" i="43"/>
  <c r="D121" i="44"/>
  <c r="D82" i="44"/>
  <c r="D121" i="41"/>
  <c r="D82" i="41"/>
  <c r="H57" i="65"/>
  <c r="H58" i="65" s="1"/>
  <c r="H36" i="65"/>
  <c r="H49" i="65"/>
  <c r="H22" i="65"/>
  <c r="H35" i="65"/>
  <c r="H34" i="65"/>
  <c r="H21" i="65"/>
  <c r="H32" i="65"/>
  <c r="H33" i="65"/>
  <c r="H20" i="65"/>
  <c r="H29" i="65"/>
  <c r="G6" i="65"/>
  <c r="H6" i="65" s="1"/>
  <c r="G7" i="65"/>
  <c r="H7" i="65" s="1"/>
  <c r="G8" i="65"/>
  <c r="H8" i="65" s="1"/>
  <c r="G9" i="65"/>
  <c r="G10" i="65"/>
  <c r="G5" i="65"/>
  <c r="H5" i="65" s="1"/>
  <c r="G50" i="67"/>
  <c r="H50" i="67" s="1"/>
  <c r="G49" i="67"/>
  <c r="H49" i="67" s="1"/>
  <c r="G48" i="67"/>
  <c r="H48" i="67" s="1"/>
  <c r="G47" i="67"/>
  <c r="H47" i="67" s="1"/>
  <c r="G46" i="67"/>
  <c r="H46" i="67" s="1"/>
  <c r="G45" i="67"/>
  <c r="H45" i="67" s="1"/>
  <c r="G44" i="67"/>
  <c r="H44" i="67" s="1"/>
  <c r="G43" i="67"/>
  <c r="H43" i="67" s="1"/>
  <c r="G42" i="67"/>
  <c r="H42" i="67" s="1"/>
  <c r="G41" i="67"/>
  <c r="H41" i="67" s="1"/>
  <c r="G40" i="67"/>
  <c r="H40" i="67" s="1"/>
  <c r="G39" i="67"/>
  <c r="H39" i="67" s="1"/>
  <c r="G38" i="67"/>
  <c r="H38" i="67" s="1"/>
  <c r="G37" i="67"/>
  <c r="H37" i="67" s="1"/>
  <c r="G36" i="67"/>
  <c r="H36" i="67" s="1"/>
  <c r="G35" i="67"/>
  <c r="H35" i="67" s="1"/>
  <c r="G34" i="67"/>
  <c r="H34" i="67" s="1"/>
  <c r="G28" i="67"/>
  <c r="H28" i="67" s="1"/>
  <c r="G27" i="67"/>
  <c r="G26" i="67"/>
  <c r="H26" i="67" s="1"/>
  <c r="G25" i="67"/>
  <c r="H25" i="67" s="1"/>
  <c r="G24" i="67"/>
  <c r="H24" i="67" s="1"/>
  <c r="G23" i="67"/>
  <c r="H23" i="67" s="1"/>
  <c r="G17" i="67"/>
  <c r="H17" i="67" s="1"/>
  <c r="G16" i="67"/>
  <c r="H16" i="67" s="1"/>
  <c r="G15" i="67"/>
  <c r="H15" i="67" s="1"/>
  <c r="G14" i="67"/>
  <c r="H14" i="67" s="1"/>
  <c r="G13" i="67"/>
  <c r="H13" i="67" s="1"/>
  <c r="G12" i="67"/>
  <c r="H12" i="67" s="1"/>
  <c r="G11" i="67"/>
  <c r="H11" i="67" s="1"/>
  <c r="G10" i="67"/>
  <c r="H10" i="67" s="1"/>
  <c r="G9" i="67"/>
  <c r="H9" i="67" s="1"/>
  <c r="G8" i="67"/>
  <c r="H8" i="67" s="1"/>
  <c r="G7" i="67"/>
  <c r="H7" i="67" s="1"/>
  <c r="G6" i="67"/>
  <c r="H6" i="67" s="1"/>
  <c r="G5" i="67"/>
  <c r="H5" i="67" s="1"/>
  <c r="G40" i="66"/>
  <c r="H40" i="66" s="1"/>
  <c r="G34" i="66"/>
  <c r="H34" i="66" s="1"/>
  <c r="G33" i="66"/>
  <c r="H33" i="66" s="1"/>
  <c r="G31" i="66"/>
  <c r="H31" i="66" s="1"/>
  <c r="G30" i="66"/>
  <c r="H30" i="66" s="1"/>
  <c r="G24" i="66"/>
  <c r="H24" i="66" s="1"/>
  <c r="G23" i="66"/>
  <c r="H23" i="66" s="1"/>
  <c r="H22" i="66"/>
  <c r="G21" i="66"/>
  <c r="H21" i="66" s="1"/>
  <c r="G20" i="66"/>
  <c r="H20" i="66" s="1"/>
  <c r="G19" i="66"/>
  <c r="H19" i="66" s="1"/>
  <c r="H13" i="66"/>
  <c r="H12" i="66"/>
  <c r="G6" i="66"/>
  <c r="H6" i="66" s="1"/>
  <c r="G5" i="66"/>
  <c r="H5" i="66" s="1"/>
  <c r="H50" i="65"/>
  <c r="H48" i="65"/>
  <c r="H47" i="65"/>
  <c r="H46" i="65"/>
  <c r="H45" i="65"/>
  <c r="H44" i="65"/>
  <c r="H43" i="65"/>
  <c r="H31" i="65"/>
  <c r="H30" i="65"/>
  <c r="H23" i="65"/>
  <c r="H19" i="65"/>
  <c r="H18" i="65"/>
  <c r="H17" i="65"/>
  <c r="H10" i="65"/>
  <c r="H9" i="65"/>
  <c r="H41" i="66" l="1"/>
  <c r="D96" i="41"/>
  <c r="D91" i="39"/>
  <c r="D90" i="39"/>
  <c r="D89" i="39"/>
  <c r="D88" i="39"/>
  <c r="D87" i="39"/>
  <c r="H51" i="65"/>
  <c r="H52" i="65" s="1"/>
  <c r="D95" i="36" s="1"/>
  <c r="D123" i="40"/>
  <c r="H14" i="66"/>
  <c r="E95" i="57"/>
  <c r="E96" i="57"/>
  <c r="E99" i="57"/>
  <c r="E100" i="57"/>
  <c r="E98" i="57"/>
  <c r="E97" i="57"/>
  <c r="H11" i="65"/>
  <c r="H24" i="65"/>
  <c r="D99" i="33" s="1"/>
  <c r="H35" i="66"/>
  <c r="H37" i="65"/>
  <c r="D95" i="28" s="1"/>
  <c r="H51" i="67"/>
  <c r="H29" i="67"/>
  <c r="D97" i="28" s="1"/>
  <c r="H18" i="67"/>
  <c r="D97" i="30" s="1"/>
  <c r="H25" i="66"/>
  <c r="D96" i="28" s="1"/>
  <c r="H7" i="66"/>
  <c r="D96" i="30" s="1"/>
  <c r="D95" i="18" l="1"/>
  <c r="D95" i="27"/>
  <c r="D92" i="39"/>
  <c r="D123" i="39" s="1"/>
  <c r="D99" i="28"/>
  <c r="D123" i="28" s="1"/>
  <c r="D124" i="28" s="1"/>
  <c r="D97" i="40"/>
  <c r="D97" i="39"/>
  <c r="D95" i="63"/>
  <c r="D99" i="63" s="1"/>
  <c r="D95" i="44"/>
  <c r="D99" i="44" s="1"/>
  <c r="D96" i="40"/>
  <c r="D100" i="40" s="1"/>
  <c r="D95" i="61"/>
  <c r="D99" i="61" s="1"/>
  <c r="D99" i="18"/>
  <c r="D95" i="29"/>
  <c r="D99" i="29" s="1"/>
  <c r="D95" i="19"/>
  <c r="D99" i="19" s="1"/>
  <c r="D95" i="64"/>
  <c r="D99" i="64" s="1"/>
  <c r="D95" i="41"/>
  <c r="D99" i="41" s="1"/>
  <c r="D95" i="60"/>
  <c r="D99" i="60" s="1"/>
  <c r="D95" i="59"/>
  <c r="D99" i="59" s="1"/>
  <c r="D96" i="39"/>
  <c r="D100" i="39" s="1"/>
  <c r="D124" i="39" s="1"/>
  <c r="D95" i="43"/>
  <c r="D99" i="43" s="1"/>
  <c r="D95" i="52"/>
  <c r="D99" i="52" s="1"/>
  <c r="D95" i="30"/>
  <c r="D96" i="36"/>
  <c r="D97" i="36"/>
  <c r="D123" i="33"/>
  <c r="D124" i="33" s="1"/>
  <c r="D102" i="33"/>
  <c r="E101" i="57"/>
  <c r="D103" i="39" l="1"/>
  <c r="D102" i="28"/>
  <c r="D104" i="28" s="1"/>
  <c r="D99" i="36"/>
  <c r="D123" i="36" s="1"/>
  <c r="D124" i="36" s="1"/>
  <c r="D123" i="52"/>
  <c r="D124" i="52" s="1"/>
  <c r="D102" i="52"/>
  <c r="D124" i="40"/>
  <c r="D125" i="40" s="1"/>
  <c r="D103" i="40"/>
  <c r="D123" i="43"/>
  <c r="D124" i="43" s="1"/>
  <c r="D102" i="43"/>
  <c r="D123" i="60"/>
  <c r="D124" i="60" s="1"/>
  <c r="D102" i="60"/>
  <c r="D123" i="29"/>
  <c r="D124" i="29" s="1"/>
  <c r="D102" i="29"/>
  <c r="D123" i="44"/>
  <c r="D124" i="44" s="1"/>
  <c r="D102" i="44"/>
  <c r="D105" i="39"/>
  <c r="D106" i="39"/>
  <c r="D123" i="41"/>
  <c r="D124" i="41" s="1"/>
  <c r="D102" i="41"/>
  <c r="D123" i="18"/>
  <c r="D124" i="18" s="1"/>
  <c r="D102" i="18"/>
  <c r="D123" i="63"/>
  <c r="D124" i="63" s="1"/>
  <c r="D102" i="63"/>
  <c r="D125" i="39"/>
  <c r="D123" i="19"/>
  <c r="D124" i="19" s="1"/>
  <c r="D102" i="19"/>
  <c r="D123" i="59"/>
  <c r="D124" i="59" s="1"/>
  <c r="D102" i="59"/>
  <c r="D123" i="64"/>
  <c r="D124" i="64" s="1"/>
  <c r="D102" i="64"/>
  <c r="D123" i="61"/>
  <c r="D124" i="61" s="1"/>
  <c r="D102" i="61"/>
  <c r="D105" i="33"/>
  <c r="D104" i="33"/>
  <c r="E137" i="57"/>
  <c r="E139" i="57" s="1"/>
  <c r="E102" i="57"/>
  <c r="E103" i="57"/>
  <c r="E115" i="57"/>
  <c r="D105" i="28" l="1"/>
  <c r="D102" i="36"/>
  <c r="D104" i="36" s="1"/>
  <c r="D104" i="63"/>
  <c r="D105" i="63"/>
  <c r="D104" i="44"/>
  <c r="D105" i="44"/>
  <c r="D104" i="60"/>
  <c r="D105" i="60"/>
  <c r="D106" i="40"/>
  <c r="D105" i="40"/>
  <c r="D104" i="64"/>
  <c r="D105" i="64"/>
  <c r="D105" i="19"/>
  <c r="D104" i="19"/>
  <c r="D105" i="41"/>
  <c r="D104" i="41"/>
  <c r="D104" i="18"/>
  <c r="D105" i="18"/>
  <c r="D104" i="29"/>
  <c r="D105" i="29"/>
  <c r="D105" i="43"/>
  <c r="D104" i="43"/>
  <c r="D105" i="52"/>
  <c r="D104" i="52"/>
  <c r="D106" i="33"/>
  <c r="D107" i="33" s="1"/>
  <c r="D109" i="33" s="1"/>
  <c r="D104" i="61"/>
  <c r="D105" i="61"/>
  <c r="D104" i="59"/>
  <c r="D105" i="59"/>
  <c r="D107" i="39"/>
  <c r="D105" i="36"/>
  <c r="D106" i="28"/>
  <c r="D107" i="28" s="1"/>
  <c r="E117" i="57"/>
  <c r="E118" i="57"/>
  <c r="E104" i="57"/>
  <c r="G31" i="11"/>
  <c r="I31" i="11"/>
  <c r="D106" i="41" l="1"/>
  <c r="D107" i="41" s="1"/>
  <c r="D110" i="41" s="1"/>
  <c r="D106" i="44"/>
  <c r="D107" i="44" s="1"/>
  <c r="D109" i="44" s="1"/>
  <c r="D106" i="59"/>
  <c r="D107" i="59" s="1"/>
  <c r="D111" i="59" s="1"/>
  <c r="D106" i="43"/>
  <c r="D107" i="43" s="1"/>
  <c r="D109" i="43" s="1"/>
  <c r="D106" i="19"/>
  <c r="D107" i="19" s="1"/>
  <c r="D112" i="19" s="1"/>
  <c r="D113" i="33"/>
  <c r="D110" i="33"/>
  <c r="D106" i="52"/>
  <c r="D107" i="52" s="1"/>
  <c r="D109" i="52" s="1"/>
  <c r="D106" i="29"/>
  <c r="D107" i="29" s="1"/>
  <c r="D112" i="29" s="1"/>
  <c r="D106" i="61"/>
  <c r="D107" i="61" s="1"/>
  <c r="D112" i="61" s="1"/>
  <c r="D106" i="64"/>
  <c r="D107" i="64" s="1"/>
  <c r="D113" i="64" s="1"/>
  <c r="D106" i="60"/>
  <c r="D107" i="60" s="1"/>
  <c r="D113" i="60" s="1"/>
  <c r="D106" i="63"/>
  <c r="D107" i="63" s="1"/>
  <c r="D110" i="63" s="1"/>
  <c r="D106" i="18"/>
  <c r="D107" i="18" s="1"/>
  <c r="D113" i="18" s="1"/>
  <c r="D107" i="40"/>
  <c r="D112" i="59"/>
  <c r="D110" i="44"/>
  <c r="D111" i="44"/>
  <c r="D113" i="41"/>
  <c r="D111" i="41"/>
  <c r="D111" i="33"/>
  <c r="D112" i="33"/>
  <c r="D114" i="39"/>
  <c r="D110" i="39"/>
  <c r="D112" i="39"/>
  <c r="D111" i="39"/>
  <c r="D113" i="39"/>
  <c r="D108" i="39"/>
  <c r="D106" i="36"/>
  <c r="D107" i="36" s="1"/>
  <c r="D112" i="36" s="1"/>
  <c r="D109" i="28"/>
  <c r="D111" i="28"/>
  <c r="D110" i="28"/>
  <c r="D113" i="28"/>
  <c r="D112" i="28"/>
  <c r="E119" i="57"/>
  <c r="E120" i="57" s="1"/>
  <c r="G20" i="11"/>
  <c r="I20" i="11"/>
  <c r="G19" i="11"/>
  <c r="I19" i="11"/>
  <c r="D109" i="41" l="1"/>
  <c r="D112" i="41"/>
  <c r="D113" i="44"/>
  <c r="D112" i="44"/>
  <c r="D114" i="44" s="1"/>
  <c r="D115" i="44" s="1"/>
  <c r="D125" i="44" s="1"/>
  <c r="D126" i="44" s="1"/>
  <c r="D28" i="11" s="1"/>
  <c r="D112" i="43"/>
  <c r="D110" i="43"/>
  <c r="D111" i="43"/>
  <c r="D110" i="59"/>
  <c r="D113" i="59"/>
  <c r="D109" i="59"/>
  <c r="D113" i="63"/>
  <c r="D109" i="19"/>
  <c r="D109" i="29"/>
  <c r="D111" i="29"/>
  <c r="D111" i="19"/>
  <c r="D111" i="61"/>
  <c r="D112" i="63"/>
  <c r="D113" i="43"/>
  <c r="D109" i="63"/>
  <c r="D113" i="29"/>
  <c r="D111" i="63"/>
  <c r="D111" i="64"/>
  <c r="D113" i="52"/>
  <c r="D110" i="52"/>
  <c r="D112" i="52"/>
  <c r="D111" i="52"/>
  <c r="D113" i="61"/>
  <c r="D112" i="60"/>
  <c r="D109" i="60"/>
  <c r="D111" i="60"/>
  <c r="D110" i="60"/>
  <c r="D110" i="29"/>
  <c r="D114" i="29" s="1"/>
  <c r="D115" i="29" s="1"/>
  <c r="D125" i="29" s="1"/>
  <c r="D126" i="29" s="1"/>
  <c r="D18" i="11" s="1"/>
  <c r="D110" i="18"/>
  <c r="D113" i="19"/>
  <c r="D110" i="19"/>
  <c r="D111" i="18"/>
  <c r="D112" i="18"/>
  <c r="D114" i="33"/>
  <c r="D115" i="33" s="1"/>
  <c r="D125" i="33" s="1"/>
  <c r="D126" i="33" s="1"/>
  <c r="D21" i="11" s="1"/>
  <c r="D115" i="39"/>
  <c r="D116" i="39" s="1"/>
  <c r="D126" i="39" s="1"/>
  <c r="D127" i="39" s="1"/>
  <c r="D128" i="39" s="1"/>
  <c r="D25" i="11" s="1"/>
  <c r="D110" i="64"/>
  <c r="D109" i="64"/>
  <c r="D114" i="41"/>
  <c r="D115" i="41" s="1"/>
  <c r="D125" i="41" s="1"/>
  <c r="D126" i="41" s="1"/>
  <c r="D27" i="11" s="1"/>
  <c r="D112" i="64"/>
  <c r="D109" i="61"/>
  <c r="D110" i="61"/>
  <c r="D109" i="18"/>
  <c r="D108" i="40"/>
  <c r="D111" i="40"/>
  <c r="D112" i="40"/>
  <c r="D114" i="40"/>
  <c r="D110" i="40"/>
  <c r="D113" i="40"/>
  <c r="D113" i="36"/>
  <c r="D111" i="36"/>
  <c r="D110" i="36"/>
  <c r="D109" i="36"/>
  <c r="D114" i="28"/>
  <c r="D115" i="28" s="1"/>
  <c r="D125" i="28" s="1"/>
  <c r="D126" i="28" s="1"/>
  <c r="D22" i="11" s="1"/>
  <c r="E126" i="57"/>
  <c r="E124" i="57"/>
  <c r="E125" i="57"/>
  <c r="E122" i="57"/>
  <c r="E123" i="57"/>
  <c r="G32" i="11"/>
  <c r="I32" i="11"/>
  <c r="G24" i="11"/>
  <c r="I24" i="11"/>
  <c r="D114" i="43" l="1"/>
  <c r="D115" i="43" s="1"/>
  <c r="D125" i="43" s="1"/>
  <c r="D126" i="43" s="1"/>
  <c r="D29" i="11" s="1"/>
  <c r="D114" i="59"/>
  <c r="D115" i="59" s="1"/>
  <c r="D125" i="59" s="1"/>
  <c r="D126" i="59" s="1"/>
  <c r="D30" i="11" s="1"/>
  <c r="D114" i="60"/>
  <c r="D115" i="60" s="1"/>
  <c r="D125" i="60" s="1"/>
  <c r="D126" i="60" s="1"/>
  <c r="D19" i="11" s="1"/>
  <c r="D114" i="63"/>
  <c r="D115" i="63" s="1"/>
  <c r="D125" i="63" s="1"/>
  <c r="D126" i="63" s="1"/>
  <c r="D32" i="11" s="1"/>
  <c r="D114" i="19"/>
  <c r="D115" i="19" s="1"/>
  <c r="D125" i="19" s="1"/>
  <c r="D126" i="19" s="1"/>
  <c r="D17" i="11" s="1"/>
  <c r="D114" i="52"/>
  <c r="D115" i="52" s="1"/>
  <c r="D125" i="52" s="1"/>
  <c r="D126" i="52" s="1"/>
  <c r="D24" i="11" s="1"/>
  <c r="D114" i="64"/>
  <c r="D115" i="64" s="1"/>
  <c r="D125" i="64" s="1"/>
  <c r="D126" i="64" s="1"/>
  <c r="D31" i="11" s="1"/>
  <c r="D114" i="61"/>
  <c r="D115" i="61" s="1"/>
  <c r="D125" i="61" s="1"/>
  <c r="D126" i="61" s="1"/>
  <c r="D20" i="11" s="1"/>
  <c r="D114" i="18"/>
  <c r="D115" i="18" s="1"/>
  <c r="D125" i="18" s="1"/>
  <c r="D126" i="18" s="1"/>
  <c r="D16" i="11" s="1"/>
  <c r="D115" i="40"/>
  <c r="D116" i="40" s="1"/>
  <c r="D126" i="40" s="1"/>
  <c r="D127" i="40" s="1"/>
  <c r="D128" i="40" s="1"/>
  <c r="D26" i="11" s="1"/>
  <c r="D114" i="36"/>
  <c r="D115" i="36" s="1"/>
  <c r="D125" i="36" s="1"/>
  <c r="D126" i="36" s="1"/>
  <c r="D23" i="11" s="1"/>
  <c r="E127" i="57"/>
  <c r="E128" i="57" s="1"/>
  <c r="E140" i="57" s="1"/>
  <c r="E141" i="57" s="1"/>
  <c r="D99" i="30" l="1"/>
  <c r="D123" i="30" s="1"/>
  <c r="C114" i="30"/>
  <c r="C107" i="30" s="1"/>
  <c r="C91" i="30"/>
  <c r="C122" i="30" s="1"/>
  <c r="C91" i="27"/>
  <c r="C122" i="27" s="1"/>
  <c r="C74" i="27" l="1"/>
  <c r="C75" i="27" s="1"/>
  <c r="F31" i="11" l="1"/>
  <c r="H31" i="11"/>
  <c r="J31" i="11"/>
  <c r="F32" i="11"/>
  <c r="I29" i="11"/>
  <c r="G29" i="11"/>
  <c r="I28" i="11"/>
  <c r="G28" i="11"/>
  <c r="I27" i="11"/>
  <c r="G27" i="11"/>
  <c r="I26" i="11"/>
  <c r="G26" i="11"/>
  <c r="I25" i="11"/>
  <c r="G25" i="11"/>
  <c r="I23" i="11"/>
  <c r="G23" i="11"/>
  <c r="C50" i="30"/>
  <c r="C37" i="30"/>
  <c r="C64" i="30" s="1"/>
  <c r="D17" i="30"/>
  <c r="C114" i="27"/>
  <c r="C107" i="27" s="1"/>
  <c r="C79" i="27"/>
  <c r="C121" i="27" s="1"/>
  <c r="D60" i="27"/>
  <c r="D66" i="27" s="1"/>
  <c r="C50" i="27"/>
  <c r="C65" i="27" s="1"/>
  <c r="C37" i="27"/>
  <c r="C64" i="27" s="1"/>
  <c r="D17" i="27"/>
  <c r="C65" i="30" l="1"/>
  <c r="C77" i="30"/>
  <c r="H32" i="11"/>
  <c r="J32" i="11"/>
  <c r="H24" i="11"/>
  <c r="D19" i="30"/>
  <c r="D119" i="30" s="1"/>
  <c r="C67" i="30"/>
  <c r="C120" i="30" s="1"/>
  <c r="C67" i="27"/>
  <c r="C120" i="27" s="1"/>
  <c r="C124" i="27" s="1"/>
  <c r="D19" i="27"/>
  <c r="D60" i="30"/>
  <c r="D66" i="30" s="1"/>
  <c r="C79" i="30" l="1"/>
  <c r="C121" i="30" s="1"/>
  <c r="C124" i="30" s="1"/>
  <c r="D35" i="30"/>
  <c r="F24" i="11"/>
  <c r="J24" i="11"/>
  <c r="D29" i="30"/>
  <c r="D88" i="30" s="1"/>
  <c r="D36" i="30"/>
  <c r="D37" i="30" s="1"/>
  <c r="D23" i="30"/>
  <c r="D25" i="30" s="1"/>
  <c r="D30" i="30" s="1"/>
  <c r="D119" i="27"/>
  <c r="D86" i="30"/>
  <c r="D75" i="27"/>
  <c r="D29" i="27"/>
  <c r="D87" i="27" s="1"/>
  <c r="D36" i="27"/>
  <c r="D25" i="27"/>
  <c r="D30" i="27" s="1"/>
  <c r="D35" i="27"/>
  <c r="D78" i="27"/>
  <c r="D89" i="30" l="1"/>
  <c r="D87" i="30"/>
  <c r="D90" i="30"/>
  <c r="D31" i="30"/>
  <c r="D89" i="27"/>
  <c r="D86" i="27"/>
  <c r="D90" i="27"/>
  <c r="D37" i="27"/>
  <c r="D64" i="27" s="1"/>
  <c r="D88" i="27"/>
  <c r="D31" i="27"/>
  <c r="D64" i="30"/>
  <c r="D40" i="30"/>
  <c r="I15" i="11"/>
  <c r="I17" i="11"/>
  <c r="I16" i="11"/>
  <c r="I18" i="11"/>
  <c r="I14" i="11"/>
  <c r="I30" i="11"/>
  <c r="I21" i="11"/>
  <c r="I22" i="11"/>
  <c r="G17" i="11"/>
  <c r="G16" i="11"/>
  <c r="G18" i="11"/>
  <c r="G14" i="11"/>
  <c r="G30" i="11"/>
  <c r="G21" i="11"/>
  <c r="G22" i="11"/>
  <c r="G15" i="11"/>
  <c r="D73" i="27" l="1"/>
  <c r="D74" i="27" s="1"/>
  <c r="D91" i="30"/>
  <c r="D122" i="30" s="1"/>
  <c r="D91" i="27"/>
  <c r="D122" i="27" s="1"/>
  <c r="D40" i="27"/>
  <c r="D47" i="27" s="1"/>
  <c r="D47" i="30"/>
  <c r="D43" i="30"/>
  <c r="D46" i="30"/>
  <c r="D42" i="30"/>
  <c r="D49" i="30"/>
  <c r="D45" i="30"/>
  <c r="D48" i="30"/>
  <c r="D44" i="30"/>
  <c r="D45" i="27" l="1"/>
  <c r="D43" i="27"/>
  <c r="D46" i="27"/>
  <c r="D48" i="27"/>
  <c r="D42" i="27"/>
  <c r="D49" i="27"/>
  <c r="D44" i="27"/>
  <c r="D50" i="30"/>
  <c r="D65" i="30" l="1"/>
  <c r="D67" i="30" s="1"/>
  <c r="D120" i="30" s="1"/>
  <c r="D70" i="30"/>
  <c r="D50" i="27"/>
  <c r="D65" i="27" l="1"/>
  <c r="D67" i="27" s="1"/>
  <c r="D120" i="27" s="1"/>
  <c r="D70" i="27"/>
  <c r="D76" i="30"/>
  <c r="D73" i="30"/>
  <c r="D74" i="30"/>
  <c r="D75" i="30"/>
  <c r="D78" i="30"/>
  <c r="D77" i="30"/>
  <c r="D76" i="27"/>
  <c r="D77" i="27" s="1"/>
  <c r="D79" i="27" s="1"/>
  <c r="D121" i="27" s="1"/>
  <c r="D79" i="30" l="1"/>
  <c r="D121" i="30" s="1"/>
  <c r="D124" i="30" s="1"/>
  <c r="D82" i="27"/>
  <c r="D82" i="30" l="1"/>
  <c r="D102" i="30" s="1"/>
  <c r="D104" i="30" s="1"/>
  <c r="D105" i="30" l="1"/>
  <c r="D106" i="30" s="1"/>
  <c r="D107" i="30" s="1"/>
  <c r="D111" i="30" s="1"/>
  <c r="F20" i="11"/>
  <c r="J20" i="11"/>
  <c r="H20" i="11"/>
  <c r="F19" i="11"/>
  <c r="J19" i="11"/>
  <c r="H19" i="11"/>
  <c r="D110" i="30" l="1"/>
  <c r="D109" i="30"/>
  <c r="D112" i="30"/>
  <c r="D113" i="30"/>
  <c r="D114" i="30" l="1"/>
  <c r="D115" i="30" s="1"/>
  <c r="D125" i="30" s="1"/>
  <c r="D126" i="30" s="1"/>
  <c r="D14" i="11" l="1"/>
  <c r="D99" i="27" l="1"/>
  <c r="D123" i="27" l="1"/>
  <c r="D124" i="27" s="1"/>
  <c r="D102" i="27"/>
  <c r="D105" i="27" l="1"/>
  <c r="D104" i="27"/>
  <c r="D106" i="27" l="1"/>
  <c r="D107" i="27" s="1"/>
  <c r="D113" i="27" s="1"/>
  <c r="D111" i="27" l="1"/>
  <c r="D112" i="27"/>
  <c r="D109" i="27"/>
  <c r="D110" i="27"/>
  <c r="D114" i="27" l="1"/>
  <c r="D115" i="27" s="1"/>
  <c r="D125" i="27" s="1"/>
  <c r="D126" i="27" s="1"/>
  <c r="F29" i="11"/>
  <c r="J29" i="11"/>
  <c r="H29" i="11"/>
  <c r="F25" i="11"/>
  <c r="H21" i="11"/>
  <c r="H23" i="11"/>
  <c r="F23" i="11"/>
  <c r="J23" i="11"/>
  <c r="J26" i="11"/>
  <c r="F26" i="11"/>
  <c r="H26" i="11"/>
  <c r="H27" i="11"/>
  <c r="J16" i="11"/>
  <c r="H30" i="11"/>
  <c r="F18" i="11"/>
  <c r="H28" i="11" l="1"/>
  <c r="D15" i="11"/>
  <c r="J15" i="11" s="1"/>
  <c r="F27" i="11"/>
  <c r="J27" i="11"/>
  <c r="J25" i="11"/>
  <c r="H25" i="11"/>
  <c r="H18" i="11"/>
  <c r="F21" i="11"/>
  <c r="J21" i="11"/>
  <c r="J18" i="11"/>
  <c r="J14" i="11"/>
  <c r="H17" i="11"/>
  <c r="H16" i="11"/>
  <c r="F14" i="11"/>
  <c r="H14" i="11"/>
  <c r="F16" i="11"/>
  <c r="F30" i="11"/>
  <c r="J30" i="11"/>
  <c r="F28" i="11" l="1"/>
  <c r="J28" i="11"/>
  <c r="H22" i="11"/>
  <c r="F22" i="11"/>
  <c r="J22" i="11"/>
  <c r="F15" i="11"/>
  <c r="H15" i="11"/>
  <c r="J17" i="11"/>
  <c r="F17" i="11"/>
  <c r="H33" i="11" l="1"/>
  <c r="J33" i="11"/>
  <c r="F3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tc={C52155A3-022F-4473-BCC0-67902175862E}</author>
  </authors>
  <commentList>
    <comment ref="C31" authorId="0" shapeId="0" xr:uid="{00000000-0006-0000-15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cx 100 un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RODRIGO OLIVEIRA DEMASCENO</author>
    <author>JADER DE ANDRADE VIEIRA</author>
  </authors>
  <commentList>
    <comment ref="B31" authorId="0" shapeId="0" xr:uid="{00000000-0006-0000-1600-000001000000}">
      <text>
        <r>
          <rPr>
            <b/>
            <sz val="9"/>
            <color indexed="81"/>
            <rFont val="Segoe UI"/>
            <family val="2"/>
          </rPr>
          <t xml:space="preserve">RODRIGO OLIVEIRA DEMASCENO:
</t>
        </r>
        <r>
          <rPr>
            <sz val="9"/>
            <color indexed="81"/>
            <rFont val="Segoe UI"/>
            <family val="2"/>
          </rPr>
          <t xml:space="preserve">
https://agropecitabaiana.com.br/product/herbicida-seletivo-u46-br-1-litro/
https://www.agromania.com.br/herbicida-seletivo-para-gramado-gramizap-citromax-1-litro?utm_source=google&amp;utm_medium=Shopping&amp;utm_campaign=herbicida-seletivo-para-gramado-gramizap-citromax-1-litro&amp;inStock=&amp;srsltid=AfmBOop2ZEukGXsAMsztTnUhpIcK_aVsyF-hdsctIFWuc_I_I40ipiH3IkA
https://www.agromania.com.br/herbicida-seletivo-para-gramado-gramizap-citromax-1-litro?utm_source=google&amp;utm_medium=Shopping&amp;utm_campaign=herbicida-seletivo-para-gramado-gramizap-citromax-1-litro&amp;inStock=&amp;srsltid=AfmBOop2ZEukGXsAMsztTnUhpIcK_aVsyF-hdsctIFWuc_I_I40ipiH3IkA
</t>
        </r>
      </text>
    </comment>
    <comment ref="B32" authorId="1" shapeId="0" xr:uid="{00000000-0006-0000-1600-000002000000}">
      <text>
        <r>
          <rPr>
            <b/>
            <sz val="9"/>
            <color indexed="81"/>
            <rFont val="Segoe UI"/>
            <family val="2"/>
          </rPr>
          <t>JADER DE ANDRADE VIEIRA:</t>
        </r>
        <r>
          <rPr>
            <sz val="9"/>
            <color indexed="81"/>
            <rFont val="Segoe UI"/>
            <family val="2"/>
          </rPr>
          <t xml:space="preserve">
https://www.lojaagropecuaria.com.br/Lesmicida-Metarex-Sp-1-Kg/p/4018/?gclid=CjwKCAjwgZCoBhBnEiwAz35RwigECVGJYJxDVnjxWHSSyzCU5MWO_zw-PlZYsB0VxBh9UGkHirDVwhoC2oEQAvD_BwE
https://www.agrovertpaulista.com.br/produtos/lesmicida-1kg-moluscicida-eficaz-contra-lesmas-e-caracois/?gclid=CjwKCAjwgZCoBhBnEiwAz35Rwm5F9x3gV1a9y3CyFOLdYkKeKv0IN2pqsvXRKMd0By4r606tn4DmlBoC3B0QAvD_BwE
https://produto.mercadolivre.com.br/MLB-3208846082-lesmicida-pacote-de-1kg-eficaz-contra-caramujos-e-lesmas-_JM?matt_tool=64671177&amp;matt_word=&amp;matt_source=google&amp;matt_campaign_id=14302215732&amp;matt_ad_group_id=125382900705&amp;matt_match_type=&amp;matt_network=g&amp;matt_device=c&amp;matt_creative=539491050404&amp;matt_keyword=&amp;matt_ad_position=&amp;matt_ad_type=pla_with_promotion&amp;matt_merchant_id=536094110&amp;matt_product_id=MLB3208846082&amp;matt_product_partition_id=1816365562966&amp;matt_target_id=aud-2009166904988:pla-1816365562966&amp;gclid=CjwKCAjwgZCoBhBnEiwAz35RwstgfxJmFj1AvgdGvQa989oyzjJHuYcgFBotqxcFkppDP393dYju4RoCv8wQAvD_BwE
</t>
        </r>
      </text>
    </comment>
    <comment ref="B34" authorId="0" shapeId="0" xr:uid="{00000000-0006-0000-1600-000003000000}">
      <text>
        <r>
          <rPr>
            <b/>
            <sz val="9"/>
            <color indexed="81"/>
            <rFont val="Segoe UI"/>
            <family val="2"/>
          </rPr>
          <t>RODRIGO OLIVEIRA DEMASCENO:</t>
        </r>
        <r>
          <rPr>
            <sz val="9"/>
            <color indexed="81"/>
            <rFont val="Segoe UI"/>
            <family val="2"/>
          </rPr>
          <t xml:space="preserve">
https://produto.mercadolivre.com.br/MLB-1849645717-calcario-agricola-corretor-de-ph-5-kg-rapida-aco-_JM?matt_tool=18956390&amp;utm_source=google_shopping&amp;utm_medium=organic
https://produto.mercadolivre.com.br/MLB-1894595667-5kg-adubo-fertilizante-calcario-agricola-granulado-no-e-po-_JM?matt_tool=18956390&amp;utm_source=google_shopping&amp;utm_medium=organic
https://produto.mercadolivre.com.br/MLB-1946750811-calcario-agricola-corrige-acidez-e-ph-5kg-_JM?matt_tool=18956390&amp;utm_source=google_shopping&amp;utm_medium=organic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JADER DE ANDRADE VIEIRA</author>
  </authors>
  <commentList>
    <comment ref="B28" authorId="0" shapeId="0" xr:uid="{00000000-0006-0000-1700-000001000000}">
      <text>
        <r>
          <rPr>
            <b/>
            <sz val="9"/>
            <color indexed="81"/>
            <rFont val="Segoe UI"/>
            <family val="2"/>
          </rPr>
          <t>JADER DE ANDRADE VIEIRA:</t>
        </r>
        <r>
          <rPr>
            <sz val="9"/>
            <color indexed="81"/>
            <rFont val="Segoe UI"/>
            <family val="2"/>
          </rPr>
          <t xml:space="preserve">
https://www.magazineluiza.com.br/bandeja-de-aco-inox-retangular-rasa-alta-qualidade-40x30-kehome/p/gc45deak3b/ud/band/?seller_id=boutiquehome
https://www.emporionh.com.br/bandeja-retangular-de-inox-45x35cm-ref3104-4535
https://www.cassol.com.br/bandeja-retangular-25x345-cm-lixada-aco-inox-multiuso-100367430/p?idsku=100369245&amp;utm_keywords=Xml_Casa_e_Decoracao_Mktplace&amp;srsltid=AfmBOoq6sZX0-1d0nFnrJG0pDNOkxhURNyVoMgKUCd6H5C5iAqpcTfeSCZU
</t>
        </r>
      </text>
    </comment>
  </commentList>
</comments>
</file>

<file path=xl/sharedStrings.xml><?xml version="1.0" encoding="utf-8"?>
<sst xmlns="http://schemas.openxmlformats.org/spreadsheetml/2006/main" count="4434" uniqueCount="356">
  <si>
    <t>MEMÓRIA DE CÁLCULO PARA PREENCHIMENTO DA PLANILHA DE COMPOSIÇÃO DE CUSTOS</t>
  </si>
  <si>
    <r>
      <rPr>
        <b/>
        <sz val="10"/>
        <color rgb="FF000000"/>
        <rFont val="Times New Roman"/>
        <family val="1"/>
      </rPr>
      <t>Nota 1:</t>
    </r>
    <r>
      <rPr>
        <sz val="10"/>
        <color rgb="FF000000"/>
        <rFont val="Times New Roman"/>
        <family val="1"/>
      </rPr>
      <t xml:space="preserve"> A planilha será calculada considerando o valor mensal do empregado.</t>
    </r>
  </si>
  <si>
    <t>IDENTIFICAÇÃO DO SERVIÇO</t>
  </si>
  <si>
    <t>Item do TR</t>
  </si>
  <si>
    <t>Descrição</t>
  </si>
  <si>
    <t>Carga Horária</t>
  </si>
  <si>
    <t>Salário</t>
  </si>
  <si>
    <t>62 - Agente de Apoio e Serviços</t>
  </si>
  <si>
    <t>192h</t>
  </si>
  <si>
    <r>
      <rPr>
        <b/>
        <sz val="10"/>
        <color rgb="FF000000"/>
        <rFont val="Times New Roman"/>
        <family val="1"/>
      </rPr>
      <t xml:space="preserve">Nota 2: </t>
    </r>
    <r>
      <rPr>
        <sz val="10"/>
        <color rgb="FF000000"/>
        <rFont val="Times New Roman"/>
        <family val="1"/>
      </rPr>
      <t>Para composição da planilha de custos deverá ser cosnsiderado o valor do salário previsto na Convenção Coletiva Vigente.</t>
    </r>
  </si>
  <si>
    <t>MÓDULO 1 - COMPOSIÇÃO DA REMUNERAÇÃO</t>
  </si>
  <si>
    <t>Submódulo 1.1 - Remuneração</t>
  </si>
  <si>
    <t>Item</t>
  </si>
  <si>
    <t>Memória de Cálculo</t>
  </si>
  <si>
    <t>Percentual %</t>
  </si>
  <si>
    <t>Valor (R$)</t>
  </si>
  <si>
    <t>A</t>
  </si>
  <si>
    <t>Salário-Base</t>
  </si>
  <si>
    <t>Salário Normativo da Categoria</t>
  </si>
  <si>
    <t>C</t>
  </si>
  <si>
    <t>Outros (especificar)</t>
  </si>
  <si>
    <t>Total do Submódulo 1.1</t>
  </si>
  <si>
    <r>
      <rPr>
        <b/>
        <sz val="10"/>
        <color rgb="FF000000"/>
        <rFont val="Times New Roman"/>
        <family val="1"/>
      </rPr>
      <t>Nota 3:</t>
    </r>
    <r>
      <rPr>
        <sz val="10"/>
        <color rgb="FF000000"/>
        <rFont val="Times New Roman"/>
        <family val="1"/>
      </rPr>
      <t xml:space="preserve"> O módulo 1.1 refere-se aos pagamentos de natureza remuneratória previstos em convenção ou exigidos pelo órgão gerenciador.</t>
    </r>
  </si>
  <si>
    <t>Submódulo 1.2 - Pagamentos sem natureza remuneratória</t>
  </si>
  <si>
    <t>Adicional de Boa Permanência</t>
  </si>
  <si>
    <t>B</t>
  </si>
  <si>
    <t>Intervalo Intrajornada</t>
  </si>
  <si>
    <t>Total do Submódulo 1.2</t>
  </si>
  <si>
    <r>
      <rPr>
        <b/>
        <sz val="10"/>
        <color rgb="FF000000"/>
        <rFont val="Times New Roman"/>
        <family val="1"/>
      </rPr>
      <t>Nota 4:</t>
    </r>
    <r>
      <rPr>
        <sz val="10"/>
        <color rgb="FF000000"/>
        <rFont val="Times New Roman"/>
        <family val="1"/>
      </rPr>
      <t xml:space="preserve"> O Módulo 1.2 refere-se aos pagamentos sem natureza remuneratória previstos em convenção.</t>
    </r>
  </si>
  <si>
    <t>Quadro-Resumo do Módulo 1 - Composição da Remuneração</t>
  </si>
  <si>
    <t>Encargos e Benefícios Anuais, Mensais e Diários</t>
  </si>
  <si>
    <t>1.1</t>
  </si>
  <si>
    <t>Remuneração</t>
  </si>
  <si>
    <t>Submódulo 1.1</t>
  </si>
  <si>
    <t>1.2</t>
  </si>
  <si>
    <t>Pagamentos sem natureza remuneratória e incidência</t>
  </si>
  <si>
    <t>Submódulo 1.2</t>
  </si>
  <si>
    <t>TOTAL DO MÓDULO 1</t>
  </si>
  <si>
    <t>MÓDULO 2 - Encargos e Benefícios Anuais, Mensais e Diários</t>
  </si>
  <si>
    <t>Submódulo 2.1 - 13º (décimo terceiro) Salário, Férias e Adicional de Férias</t>
  </si>
  <si>
    <t>13º (décimo terceiro) Salário</t>
  </si>
  <si>
    <t>(1/12)*100 = 8,33%</t>
  </si>
  <si>
    <t>Adicional de Férias</t>
  </si>
  <si>
    <t>[(1/12)/3*100) = 2,78%</t>
  </si>
  <si>
    <t>Total do Submódulo 2.1</t>
  </si>
  <si>
    <r>
      <rPr>
        <b/>
        <sz val="10"/>
        <color rgb="FF000000"/>
        <rFont val="Times New Roman"/>
        <family val="1"/>
      </rPr>
      <t>Nota 5:</t>
    </r>
    <r>
      <rPr>
        <sz val="10"/>
        <color rgb="FF000000"/>
        <rFont val="Times New Roman"/>
        <family val="1"/>
      </rPr>
      <t xml:space="preserve"> Aprovisiona-se o valor correspondente a 1/12 (um doze avos) dos valores referentes à gratificação natalina e adicional de férias.</t>
    </r>
  </si>
  <si>
    <r>
      <rPr>
        <b/>
        <sz val="10"/>
        <color rgb="FF000000"/>
        <rFont val="Times New Roman"/>
        <family val="1"/>
      </rPr>
      <t xml:space="preserve">Nota 6: </t>
    </r>
    <r>
      <rPr>
        <sz val="10"/>
        <color rgb="FF000000"/>
        <rFont val="Times New Roman"/>
        <family val="1"/>
      </rPr>
      <t>O adicional de férias contido no Submódulo 2.1 corresponde a 1/3 (um terço) da remuneração que por sua vez é dividido por 12 (doze) conforme Nota 5.</t>
    </r>
  </si>
  <si>
    <t>BASE DE CÁLCULO PARA O MÓDULO 2.2</t>
  </si>
  <si>
    <t>Submódulo 1.1 + Submódulo 2.1</t>
  </si>
  <si>
    <t>Submódulo 2.2 - Encargos Previdenciários (GPS), Fundo de Garantia por Tempo de Serviço (FGTS) e outras contribuições</t>
  </si>
  <si>
    <t>INSS (Previdência Social)</t>
  </si>
  <si>
    <t>Art. 22, Inciso I, da Lei nº 8.212/91.</t>
  </si>
  <si>
    <t>SESI ou SESC</t>
  </si>
  <si>
    <t>Art. 30, Lei n.º 8.036/90.</t>
  </si>
  <si>
    <t>SENAI OU SENAC</t>
  </si>
  <si>
    <t>Decreto n.º 2.318/86.</t>
  </si>
  <si>
    <t>D</t>
  </si>
  <si>
    <t>INCRA</t>
  </si>
  <si>
    <t>Lei n.º 7.787/89 e DL n.º 1.146/70.</t>
  </si>
  <si>
    <t>E</t>
  </si>
  <si>
    <t>Salário Educação</t>
  </si>
  <si>
    <t>Art. 3º, Inciso I, Decreto n.º 87.043/82.</t>
  </si>
  <si>
    <t>F</t>
  </si>
  <si>
    <t>FGTS</t>
  </si>
  <si>
    <t>Art. 15, Lei nº 8.036/90 e Art. 7º, III, CF.</t>
  </si>
  <si>
    <t>G</t>
  </si>
  <si>
    <t>Seguro Acidente de Trabalho e FAP (RAT AJUSTADO - RELATÓRIO SEFIP/GFIP)</t>
  </si>
  <si>
    <t>RAT x FAP, RAT: 3%</t>
  </si>
  <si>
    <t>H</t>
  </si>
  <si>
    <t>SEBRAE</t>
  </si>
  <si>
    <t>Art. 8º, Lei n.º 8.029/90 e Lei n.º 8.154/90.</t>
  </si>
  <si>
    <t>Total do Submódulo 2.2</t>
  </si>
  <si>
    <r>
      <rPr>
        <b/>
        <sz val="10"/>
        <color rgb="FF000000"/>
        <rFont val="Times New Roman"/>
        <family val="1"/>
      </rPr>
      <t>Nota 7:</t>
    </r>
    <r>
      <rPr>
        <sz val="10"/>
        <color rgb="FF000000"/>
        <rFont val="Times New Roman"/>
        <family val="1"/>
      </rPr>
      <t xml:space="preserve"> os percentuais dos encargos previdenciários, do FGTS e demais contribuições são aqueles estabelecidos pela legislação vigente.</t>
    </r>
  </si>
  <si>
    <r>
      <rPr>
        <b/>
        <sz val="10"/>
        <color rgb="FF000000"/>
        <rFont val="Times New Roman"/>
        <family val="1"/>
      </rPr>
      <t>Nota 8:</t>
    </r>
    <r>
      <rPr>
        <sz val="10"/>
        <color rgb="FF000000"/>
        <rFont val="Times New Roman"/>
        <family val="1"/>
      </rPr>
      <t xml:space="preserve"> O SAT a depender do grau de risco do serviço irá variar entre 1%, para risco leve, 2% para risco médio e 3% para risco grave, conforme previsto no relagório SEFIP/GFIP.</t>
    </r>
  </si>
  <si>
    <r>
      <rPr>
        <b/>
        <sz val="10"/>
        <color rgb="FF000000"/>
        <rFont val="Times New Roman"/>
        <family val="1"/>
      </rPr>
      <t>Nota 9:</t>
    </r>
    <r>
      <rPr>
        <sz val="10"/>
        <color rgb="FF000000"/>
        <rFont val="Times New Roman"/>
        <family val="1"/>
      </rPr>
      <t xml:space="preserve"> O percentual acumulado do submódulo 2.2 incide sobre o Módulo 1.1 e o Submódulo 2.1.</t>
    </r>
  </si>
  <si>
    <t>Submódulo 2.3 - Benefícios Mensais e Diários</t>
  </si>
  <si>
    <t>Valor</t>
  </si>
  <si>
    <t>Transporte (Quantidade: 26, Valor Unit.: R$ 10,93)</t>
  </si>
  <si>
    <t>Auxílio Alimentação</t>
  </si>
  <si>
    <t>Previsto na CCT, R$ 18,36</t>
  </si>
  <si>
    <t>Assistência Médica (CCT)</t>
  </si>
  <si>
    <t>Assistência Odontológica</t>
  </si>
  <si>
    <t>Seguro de vida</t>
  </si>
  <si>
    <t>Auxílio Funeral</t>
  </si>
  <si>
    <t>Total do Submódulo 2.3</t>
  </si>
  <si>
    <r>
      <rPr>
        <b/>
        <sz val="10"/>
        <color rgb="FF000000"/>
        <rFont val="Times New Roman"/>
        <family val="1"/>
      </rPr>
      <t>Nota 10:</t>
    </r>
    <r>
      <rPr>
        <sz val="10"/>
        <color rgb="FF000000"/>
        <rFont val="Times New Roman"/>
        <family val="1"/>
      </rPr>
      <t xml:space="preserve"> O valor informado deverá ser o custo real do benefício (descontado o valor eventualmente pago pelo empregado)</t>
    </r>
  </si>
  <si>
    <r>
      <rPr>
        <b/>
        <sz val="10"/>
        <color rgb="FF000000"/>
        <rFont val="Times New Roman"/>
        <family val="1"/>
      </rPr>
      <t>Nota 11:</t>
    </r>
    <r>
      <rPr>
        <sz val="10"/>
        <color rgb="FF000000"/>
        <rFont val="Times New Roman"/>
        <family val="1"/>
      </rPr>
      <t xml:space="preserve"> Observar a previsão dos benefícios contidos em Acordos, Convenções e Dissícios Coletivos de Trabalho.</t>
    </r>
  </si>
  <si>
    <r>
      <rPr>
        <b/>
        <sz val="10"/>
        <color rgb="FF000000"/>
        <rFont val="Times New Roman"/>
        <family val="1"/>
      </rPr>
      <t xml:space="preserve">Nota 14: </t>
    </r>
    <r>
      <rPr>
        <sz val="10"/>
        <color rgb="FF000000"/>
        <rFont val="Times New Roman"/>
        <family val="1"/>
      </rPr>
      <t>Auxílio funeral, exameas médicos e treinamento não devem ser provisionados na proposta.</t>
    </r>
  </si>
  <si>
    <t>Quadro-Resumo do Módulo 2 - Encargos e Benefícios anuais, mensais e diários</t>
  </si>
  <si>
    <t>2.1</t>
  </si>
  <si>
    <t>13º (décimo terceiro) salário e adicional de férias</t>
  </si>
  <si>
    <t>Submódulo 2.1</t>
  </si>
  <si>
    <t>2.2</t>
  </si>
  <si>
    <t>GPS, FGTS e outras contribuições</t>
  </si>
  <si>
    <t>Submódulo 2.2</t>
  </si>
  <si>
    <t>2.3</t>
  </si>
  <si>
    <t>Benefícios mensais e diários</t>
  </si>
  <si>
    <t>Submódulo 2.3</t>
  </si>
  <si>
    <t>TOTAL DO MÓDULO 2</t>
  </si>
  <si>
    <t>BASE DE CÁLCULO PARA O MÓDULO 3</t>
  </si>
  <si>
    <t>Submódulo 1.1 + Módulo 2.1 + Módulo 2.2</t>
  </si>
  <si>
    <t>MÓDULO 3 - PROVISÃO PARA RESCISÃO</t>
  </si>
  <si>
    <t>Aviso Prévio Indenizado</t>
  </si>
  <si>
    <t>{[0,1x(1/12)]x100} = 0,83%</t>
  </si>
  <si>
    <t>Incidência do FGTS sobre o Aviso Prévio Indenizado</t>
  </si>
  <si>
    <t>0,08 x 0,83% = 0,07%</t>
  </si>
  <si>
    <t>Multa do FGTS sobre o Aviso Prévio Indenizado</t>
  </si>
  <si>
    <t>[( 1,00 x 0,08) x 0,40] x 0,05 = 0,20%</t>
  </si>
  <si>
    <t>Aviso Prévio Trabalhado</t>
  </si>
  <si>
    <t>7/30/12 = 1,94%</t>
  </si>
  <si>
    <t>Incidência dos encargos do submódulo 2.2 sobre o Aviso Prévio Trabalhado</t>
  </si>
  <si>
    <t>0,3680 x 0,0194 = 0,72%</t>
  </si>
  <si>
    <t>Multa do FGTS sobre o Aviso Prévio Trabalhado</t>
  </si>
  <si>
    <t xml:space="preserve">[( 1,00 x 0,08) x 0,50 = 3,20%]/12; </t>
  </si>
  <si>
    <t>TOTAL DO MÓDULO 3</t>
  </si>
  <si>
    <t>BASE DE CÁLCULO PARA O MÓDULO 4</t>
  </si>
  <si>
    <t>Submódulo 1.1 + Módulo 2 + Módulo 3</t>
  </si>
  <si>
    <t>MÓDULO 4 - CUSTO DE RESPOSIÇÃO DO PROFISSIONAL AUSENTE</t>
  </si>
  <si>
    <t>4.1 - Ausências legais</t>
  </si>
  <si>
    <t>Férias</t>
  </si>
  <si>
    <t>Auxílio Doença</t>
  </si>
  <si>
    <t>Pesquisa de mercado</t>
  </si>
  <si>
    <t>Licença paternidade / maternidade</t>
  </si>
  <si>
    <t>Faltas Legais</t>
  </si>
  <si>
    <t>pesquisa de mercado</t>
  </si>
  <si>
    <t>Acidente de Trabalho</t>
  </si>
  <si>
    <t>Subtotal do Submódulo 4.1</t>
  </si>
  <si>
    <t>Incidência dos encargos do submódulo 2.2 sobre o Módulo 4.1</t>
  </si>
  <si>
    <t>I</t>
  </si>
  <si>
    <t>Incidência sobre o Salário Maternidade</t>
  </si>
  <si>
    <t>TOTAL DO MÓDULO 4</t>
  </si>
  <si>
    <r>
      <rPr>
        <b/>
        <sz val="10"/>
        <color rgb="FF000000"/>
        <rFont val="Times New Roman"/>
        <family val="1"/>
      </rPr>
      <t>Nota 16:</t>
    </r>
    <r>
      <rPr>
        <sz val="10"/>
        <color rgb="FF000000"/>
        <rFont val="Times New Roman"/>
        <family val="1"/>
      </rPr>
      <t xml:space="preserve"> Os itens que contemplam o módulo 4.1 se referem ao custo dos dias trabalhados pelo repositor/substituto, quando o empregado elocado na prestação do serviço estiver ausente, conforme as previsões estabelecidas na legislação.</t>
    </r>
  </si>
  <si>
    <t>MÓDULO 5 - Insumos Diversos</t>
  </si>
  <si>
    <t>Uniformes</t>
  </si>
  <si>
    <t>Materiais e Equipamentos</t>
  </si>
  <si>
    <t>TOTAL DO MÓDULO 5</t>
  </si>
  <si>
    <t>BASE DE CÁLCULO PARA O MÓDULO 6</t>
  </si>
  <si>
    <t>Módulo 1 + Módulo 2 + Módulo 3 + Módulo 4 + Módulo 5</t>
  </si>
  <si>
    <t>Módulo 6 - Custos Indiretos, Tributos e Lucro</t>
  </si>
  <si>
    <t>Custos Indiretos</t>
  </si>
  <si>
    <t>Lucro</t>
  </si>
  <si>
    <t>FATURAMENTO (MT + M6A + M6B)</t>
  </si>
  <si>
    <t>Tributos (Cálculo por Dentro)</t>
  </si>
  <si>
    <t>{100-[8,65%*100]/100 = 0,9135</t>
  </si>
  <si>
    <t>C.1. Tributos Federais (especificar)</t>
  </si>
  <si>
    <t>C1-A (PIS)</t>
  </si>
  <si>
    <t>C1-B (COFINS)</t>
  </si>
  <si>
    <t>C.2. Tributos Estaduais (especificar)</t>
  </si>
  <si>
    <t>C.3. Tributos Municipais (especificar)</t>
  </si>
  <si>
    <t>C3.A - (ISS)</t>
  </si>
  <si>
    <t>Soma dos Tributos</t>
  </si>
  <si>
    <t>TOTAL DO MÓDULO 6</t>
  </si>
  <si>
    <r>
      <rPr>
        <b/>
        <sz val="10"/>
        <color rgb="FF000000"/>
        <rFont val="Times New Roman"/>
        <family val="1"/>
      </rPr>
      <t xml:space="preserve">Nota 17: </t>
    </r>
    <r>
      <rPr>
        <sz val="10"/>
        <color rgb="FF000000"/>
        <rFont val="Times New Roman"/>
        <family val="1"/>
      </rPr>
      <t>Custos Indiretos, Lucro e Tributos por posto.</t>
    </r>
  </si>
  <si>
    <r>
      <rPr>
        <b/>
        <sz val="10"/>
        <color rgb="FF000000"/>
        <rFont val="Times New Roman"/>
        <family val="1"/>
      </rPr>
      <t>Nota 18:</t>
    </r>
    <r>
      <rPr>
        <sz val="10"/>
        <color rgb="FF000000"/>
        <rFont val="Times New Roman"/>
        <family val="1"/>
      </rPr>
      <t xml:space="preserve"> o valor referente a tributos é obtido aplicando-se o percentual sobre o valor de faturamento.</t>
    </r>
  </si>
  <si>
    <t>QUADRO RESUMO DO CUSTO POR EMPREGADO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</si>
  <si>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</si>
  <si>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</si>
  <si>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</si>
  <si>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</si>
  <si>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</si>
  <si>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</si>
  <si>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 = B + C + D + E)</t>
  </si>
  <si>
    <t>Valor Total por Posto</t>
  </si>
  <si>
    <t>PLANILHA DE CUSTOS E FORMAÇÃO DE PREÇOS</t>
  </si>
  <si>
    <t>Licitação nº</t>
  </si>
  <si>
    <t xml:space="preserve">Data da apresentação da proposta (dia/mês/ano): </t>
  </si>
  <si>
    <t>Data de apresentação da proposta (mês/ano)</t>
  </si>
  <si>
    <r>
      <t xml:space="preserve">Identificação do Serviço: </t>
    </r>
    <r>
      <rPr>
        <b/>
        <sz val="12"/>
        <rFont val="Times New Roman"/>
        <family val="1"/>
      </rPr>
      <t>PRESTAÇÃO CONTINUADA DE SERVIÇOS DE APOIO ADMINISTRATIVO.</t>
    </r>
  </si>
  <si>
    <t>PLANILHA DE COMPOSIÇÃO DE CUSTOS E FORMAÇÃO DE PREÇOS</t>
  </si>
  <si>
    <t>GRUPO 01 - MÃO DE OBRA EXCLUSIVA</t>
  </si>
  <si>
    <t>Und. de Medida</t>
  </si>
  <si>
    <t>Valor Unit.</t>
  </si>
  <si>
    <t>Qtd. Mensal</t>
  </si>
  <si>
    <t>Valor Mensal</t>
  </si>
  <si>
    <t>Qtd. Anual</t>
  </si>
  <si>
    <t>Valor Anual</t>
  </si>
  <si>
    <t>Qtd. Total (30 meses)</t>
  </si>
  <si>
    <t>Total</t>
  </si>
  <si>
    <t>Agente de Apoio e Serviços</t>
  </si>
  <si>
    <t>Posto Mensal</t>
  </si>
  <si>
    <t>Almoxarife</t>
  </si>
  <si>
    <t>Assistente Operacional Administrativo I</t>
  </si>
  <si>
    <t>Auxiliar Administrativo II</t>
  </si>
  <si>
    <t>Auxiliar de Arquivo</t>
  </si>
  <si>
    <t>Auxiliar de Áudio e Vídeo</t>
  </si>
  <si>
    <t>Auxiliar de Informática</t>
  </si>
  <si>
    <t>Auxiliar Técnico de Laboratório</t>
  </si>
  <si>
    <t>Copeira</t>
  </si>
  <si>
    <t>Jardineiro</t>
  </si>
  <si>
    <t>Ledor</t>
  </si>
  <si>
    <t>Porteiro 12x36 DIURNO</t>
  </si>
  <si>
    <t>Porteiro 12x36 NOTURNO</t>
  </si>
  <si>
    <t>Porteiro 44 Horas</t>
  </si>
  <si>
    <t>Psicopedagogo</t>
  </si>
  <si>
    <t>Recepcionista II</t>
  </si>
  <si>
    <t>Secretário Executivo</t>
  </si>
  <si>
    <t>Tradutor e Intérprete de Libras 20h</t>
  </si>
  <si>
    <t>Tradutor e Intérprete de Libras 40h</t>
  </si>
  <si>
    <t>SUBTOTAL GRUPO 01</t>
  </si>
  <si>
    <t>OBSERVAÇÕES</t>
  </si>
  <si>
    <t>No módulo 2 - Insumos de mão de obra o valor informado deverá ser o custo real do insumo (descontado eventualmente pago pelo empregado)</t>
  </si>
  <si>
    <t>Em conformidade com a nova regra para o aviso prévio, definida na Lei nº 12.506/11, os anos subsequentes ao primeiro ano de contrato deverão considerar 03 dias para fins de aviso prévio até o limite de 12 dias.</t>
  </si>
  <si>
    <t>Consoante jurisprudência consolidada do Tribunal de Contas da União, as licitantes deverão abster-se de incluir na planilha de custos e formação de preços os itens relativos à TREEINAMETNO/CAPACITAÇÃO e/ou RECICLAGEM DE PESSOAL E RESERVA TÉCNICA.</t>
  </si>
  <si>
    <t>O licitante deve preencher o item Seguro Acidente de Trabalho e FAP do submódulo 4.1 da planilha de custo e formação de preço com o percentual apresentado no relatório SEFIP/GFIP, que será comprovado mediante a apresentação do relatóro GFIP ou outro documento apto a fazê-lo no momento do envio da proposta adequada ao lance vencedor.</t>
  </si>
  <si>
    <t>O licitante deve elaborar sua proposta e, por conseguinte, sua planilha com base no regime de tributação ao qual estará submetido durante a execução do contrato.</t>
  </si>
  <si>
    <t>Nº de meses de execução contratual: 30 meses</t>
  </si>
  <si>
    <r>
      <t xml:space="preserve">Identificação do Serviço: </t>
    </r>
    <r>
      <rPr>
        <b/>
        <sz val="12"/>
        <rFont val="Times New Roman"/>
        <family val="1"/>
      </rPr>
      <t>PRESTAÇÃO DOS SERVIÇOS CONTINUADOS DE APOIO</t>
    </r>
  </si>
  <si>
    <t>192 h</t>
  </si>
  <si>
    <t>Transporte (Quantidade: 26, Valor da Passagem: R$ 10,93) - 6%</t>
  </si>
  <si>
    <t>Materiais</t>
  </si>
  <si>
    <t>Equipamentos</t>
  </si>
  <si>
    <t>Valor Total por Empregado</t>
  </si>
  <si>
    <t>Almoxarife (126 - Auxiliar Técnico Operacional)</t>
  </si>
  <si>
    <t>Multa do FGTS e Contribuição Social sobre o Aviso Prévio Indenizado</t>
  </si>
  <si>
    <t>Multa do FGTS e Contribuição Social sobre o Aviso Prévio Trabalhado</t>
  </si>
  <si>
    <t>142 - Assistente Operacional Administrativo I</t>
  </si>
  <si>
    <t>85 - Auxiliar Administrativo II</t>
  </si>
  <si>
    <t>39 - Auxiliar de Arquivo</t>
  </si>
  <si>
    <t>Auxiliar de áudio e Vídeo (126 - Auxiliar Técnico Operacional)</t>
  </si>
  <si>
    <t>Auxiliar de Informática (126 - Auxiliar Técnico Operacional)</t>
  </si>
  <si>
    <t>140 - Auxiliar Técnico em Laboratório</t>
  </si>
  <si>
    <t>29 - Copeira</t>
  </si>
  <si>
    <t>52 - Jardineiro</t>
  </si>
  <si>
    <t>Ledor (124 - Recepcionista V)</t>
  </si>
  <si>
    <t>Porteiro 12X36 Diurno (55 - Porteiro de Imóveis Residencial, Comercial)</t>
  </si>
  <si>
    <t>Adicional Noturno</t>
  </si>
  <si>
    <t>Porteiro 12X36 Noturno (55 - Porteiro de Imóveis Residencial, Comercial)</t>
  </si>
  <si>
    <t>Porteiro 44H (55 - Porteiro de Imóveis Residencial, Comercial)</t>
  </si>
  <si>
    <t>Psicopedagogo (142 - Assistente Operacional Administrativo I)</t>
  </si>
  <si>
    <t>64 - Recpecionista II</t>
  </si>
  <si>
    <t>Secretário Executivo (142 - Assistente Operacional Administrativo)</t>
  </si>
  <si>
    <t>Tradutor e Intérprete de Libras (124 - Recepcionista V)</t>
  </si>
  <si>
    <t>Tradutor e Intérprete de Libras (146 - Assistente Operacional II)</t>
  </si>
  <si>
    <t>PLANILHA DE CUSTSOS - UNIFORMES</t>
  </si>
  <si>
    <t xml:space="preserve">Conjunto de Uniforme completo para:  Item 01 (Agente de Apoio e Serviços), item 02 (Almoxarife), Item 03 (Assistente Operacional Administrativo), Item 04 (Auxiliar Administrativo II), Item 05 (Auxiliar de Arquivo), Item 06 (Auxiliar de Áudio e Vídeo), Item 07 (Auxiliar de Informática), Item 12 (Porteiro 12x36 Diurno), Item 13 (Porteiro 12x36 Noturno), Item 14 (Porteiro 44 horas), Item 16 (Recepcionista), Item 17 (Secretário Executivo) </t>
  </si>
  <si>
    <t>Und. De Medida</t>
  </si>
  <si>
    <t>Qtd.</t>
  </si>
  <si>
    <t>Preço Unitário</t>
  </si>
  <si>
    <t>Periodicidade</t>
  </si>
  <si>
    <t>Camisa: Social de manga curta com botões, em tecido premium tipo “MESCLA JEANS”, corte elegante, costura reforçada, com identificação da empresa, bolso no peito, cores neutras. </t>
  </si>
  <si>
    <t>Unidade</t>
  </si>
  <si>
    <t>Semestral</t>
  </si>
  <si>
    <t>Calça: comprida em tecido tipo “Jeans” ou “Santista Denin Work”, cor azul marinho ou preta, 2 bolsos frontais embutidos e 2 bolsos traseiros, calça cós total e passante de cinto, costura reforçada, botão e zíper duráveis. </t>
  </si>
  <si>
    <t>Cinto: modelo social, confeccionado em couro, cor preta, costura reforçada. </t>
  </si>
  <si>
    <t>Calçado: botina em couro, solado antiderrapante, cabedal em couro, com palmilha antibacteriana e bico de polipropileno ou aço, com fechamento em elástico nas laterais. </t>
  </si>
  <si>
    <t>Par</t>
  </si>
  <si>
    <t>Meias: meia confeccionada em tecido 100% algodão, cor preta e boa qualidade. </t>
  </si>
  <si>
    <t>Crachá de identificação: formato 86x56mm. Material PVC. Espessura 0,7mm. Impressão 4.1. com cordão tipo “jacaré”. </t>
  </si>
  <si>
    <t>CUSTO MENSAL DO UNIFORME POR EMPREGADO</t>
  </si>
  <si>
    <t>Obs: Será pago somente o valor efetivamente gasto no mês, mediante a apresentação de documento fiscal</t>
  </si>
  <si>
    <t>Conjunto de Uniforme completo para o item 08  (Auxiliar Técnico de Laboratório)</t>
  </si>
  <si>
    <t>Jaleco: Jaleco em Gabardine Microfibra, manga longa (referência tecidos Biasi) na cor Branca, modelo Gola Padre, Aberto com fechamento em botão comum, 01 bolso bordado: Local no Bolso Central “Logomarca da UFSB” e embaixo o nome da função do profissional, 02 bolsos na parte inferior, abertura atrás com faixa fixa, local manga direita bordado “logomarca UFSB”. </t>
  </si>
  <si>
    <t>Conjunto de Uniforme completo para o item 09 (Copeira)</t>
  </si>
  <si>
    <t>Avental para Cozinha: Tipo frontal, PVC ou napa, apresentação com alças no pescoço e na cintura, cor branca, tamanho médio. </t>
  </si>
  <si>
    <t>Caixa</t>
  </si>
  <si>
    <t>Conjunto de Uniforme completo para o item 10 (Jardineiro)</t>
  </si>
  <si>
    <t>Camisa profissional manga longa, tecido resistente tipo Brim 100% algodão, gola Italiana, com 1 bolso na altura do peito, costura reforçada. </t>
  </si>
  <si>
    <t>Macacão: confeccionado em falso tecido laminado respirável, revestido com uma película (filme) respirável de polietileno, unidos através do processo de adesivação (Hotmelt). Com mangas compridas, capuz, fechamento frontal com zíper e elástico nas pontas das mangas e pés, cor verde. Gramatura mínima de 60g/m² que crie uma barreira para partículas secas e úmidas maiores que 0,5 microns. Tamanho sob medida. </t>
  </si>
  <si>
    <t>Calça: profissional, cintura de elástico com cordão, tecido resistente tipo Brim 100% algodão, com costuras reforçadas, 4 bolsos. </t>
  </si>
  <si>
    <t>Boné Árabe: boné, material corpo brim, material aba polietileno, material regulador abertura velcro, modelo touca árabe, por Caqui, características adicionais modelo com proteção para pescoço e ombro, tamanho sob medida </t>
  </si>
  <si>
    <t>Capa de Chuva: Capa de chuva em PVC reforçada e impermeável, de cor amarela, forrada, com capuz e manga comprida, com sistema de emenda resistente tipo vulcanizada, com fechamento frontal de 4 botões inoxidável tipo pressão </t>
  </si>
  <si>
    <t>Bota operacional de borracha, estilo galocha, cano médio, confeccionada em PVC, impermeável, solado antiderrapante amarelo, aprovado nas normas NBR ISSO 20347/2015 e BS EM 50321/2000, classificação II.  </t>
  </si>
  <si>
    <t>Conjunto de Uniforme completo para: Item 11 (Ledor), Item 15 (Psicipedagogo), Item 18 (Tradutor e Intérprete de Libras 20h),  Item 19 (Tradutor e Intérprete de Libras 40h)</t>
  </si>
  <si>
    <t>PLANILHA DE MATERIAIS</t>
  </si>
  <si>
    <t>Respirador descartável tipo peça semifácil filtrante para poeiras, névoas e fumos, classe PFF-2.</t>
  </si>
  <si>
    <t>Mensal</t>
  </si>
  <si>
    <t>Luva de algodão, malha, pigmentada, tricotada com 04 fios.</t>
  </si>
  <si>
    <t>Obs: Será pago somente o valor efetivamente gasto no mês, mediante a apresentação de documento fiscal.</t>
  </si>
  <si>
    <t>Luva para procedimento não cirúrgico em látex, descartável.</t>
  </si>
  <si>
    <t>Caixa com 100 Und.</t>
  </si>
  <si>
    <t>Bimestral</t>
  </si>
  <si>
    <t>Máscara de proteção contra poeira, mofo, fungos, descartável.</t>
  </si>
  <si>
    <t>Caixa com 50 und.</t>
  </si>
  <si>
    <t>Coador de café de pano</t>
  </si>
  <si>
    <t>Copo Descartável 50 ml</t>
  </si>
  <si>
    <t>Pct. 100 und.</t>
  </si>
  <si>
    <t>Esponja bucha de lavar louça dupla face</t>
  </si>
  <si>
    <t>Mini Colher para chá e café descartável</t>
  </si>
  <si>
    <t>Guardanapo descartável de papel 23x23 cm</t>
  </si>
  <si>
    <t xml:space="preserve">Pct. 50 und. </t>
  </si>
  <si>
    <t>Pano de Prato</t>
  </si>
  <si>
    <t>Adubo (NPK) saco 50 kg</t>
  </si>
  <si>
    <t>Saco 50kg</t>
  </si>
  <si>
    <t>Litro</t>
  </si>
  <si>
    <t>Ureia</t>
  </si>
  <si>
    <t>Saco 50 kg</t>
  </si>
  <si>
    <t>Pct. 5 kg</t>
  </si>
  <si>
    <t>PLANILHA DE EQUIPAMENTOS</t>
  </si>
  <si>
    <t>Alicate</t>
  </si>
  <si>
    <t>Anual</t>
  </si>
  <si>
    <t>Arco de Serra</t>
  </si>
  <si>
    <t>Carrinho de carga com aba prolongadora, estrutura metálica, roda pneumática (pneu com câmara). Capacidade de carga: 200 kg.</t>
  </si>
  <si>
    <t>Furadeira e Parafusadeira</t>
  </si>
  <si>
    <t>Martelo</t>
  </si>
  <si>
    <t>Pé de Cabra</t>
  </si>
  <si>
    <t>Lâmina para arco de serra</t>
  </si>
  <si>
    <t>Serrote</t>
  </si>
  <si>
    <t>Talhadeira</t>
  </si>
  <si>
    <t>Trena</t>
  </si>
  <si>
    <t>Porta copos para copos descartáveis em aço inox</t>
  </si>
  <si>
    <t>Conjunto de xícaras de café com pires de porcelana, brancas (D x A): 6 x 5 cm. Capacidade 70 ml (6 unidades).</t>
  </si>
  <si>
    <t>Conjunto de Copos tipo “Nadir Figueiredo”, Long Drink Oca de 400 Ml (6 unidades).</t>
  </si>
  <si>
    <t>Jarra de suco/água de vidro tipo “Pasahbace Karat” 1,8/2 Litros</t>
  </si>
  <si>
    <t>Garrafa Térmica 1,8 L, tipo “Termolar”</t>
  </si>
  <si>
    <t>Bandeja de aço inox retangular 21,7 x 34,7cm</t>
  </si>
  <si>
    <t>Carrinho de Mão</t>
  </si>
  <si>
    <t>Carrinho plataforma c/ 4 rodas, com grade, capacidade aproximada de 20 a 300kg</t>
  </si>
  <si>
    <t>Escada Articulada 16 degraus</t>
  </si>
  <si>
    <t>Foice</t>
  </si>
  <si>
    <t>Facão para mato 16”, lâmina de aço carbono e cabo de polipropileno</t>
  </si>
  <si>
    <t>Kit Jardinagem (escarificador, pás, tesoura)</t>
  </si>
  <si>
    <t>Mangueira microperfurada para irrigação</t>
  </si>
  <si>
    <t>Rolo 100 m</t>
  </si>
  <si>
    <t>Rolo 50 m</t>
  </si>
  <si>
    <t>Microaspersor</t>
  </si>
  <si>
    <t>Pá</t>
  </si>
  <si>
    <t>Pulverizador manual 5 litros</t>
  </si>
  <si>
    <t>Rastelo</t>
  </si>
  <si>
    <t>Tesoura grande de poda</t>
  </si>
  <si>
    <t>Tesoura média de poda</t>
  </si>
  <si>
    <t xml:space="preserve">Herbicida seletivo para germíneas </t>
  </si>
  <si>
    <t xml:space="preserve">Calcário para gramado </t>
  </si>
  <si>
    <t xml:space="preserve">Livro de Ocorrências 50 fls. </t>
  </si>
  <si>
    <t>Mangueira para irrigação ¾</t>
  </si>
  <si>
    <t>Kg</t>
  </si>
  <si>
    <t>Mangueira de jardim 1 polegada  - 50 MTS</t>
  </si>
  <si>
    <t>Mangueira de jardim ½ polegada - 50 MTS</t>
  </si>
  <si>
    <t>Cinta ergonômica abdominal com suspensório</t>
  </si>
  <si>
    <t>Extensão Elétrica - 30mts</t>
  </si>
  <si>
    <t>Kit Chaves Fenda e Phillips-20 peças</t>
  </si>
  <si>
    <t>Lesmicida eficaz contra caramujos e lesmas a base de Metaldeído 5% (p/p)</t>
  </si>
  <si>
    <t>Calçado: Para o sexo masculino botina em couro, solado antiderrapante, cabedal em couro, com palmilha antibacteriana e bico de polipropileno ou aço, com fechamento em elástico nas laterais. Para o sexo feminino sapato, na cor preta, de boa qualidade, forro e palmilha em couro e solado de borracha e salto de 3 cm (três centímetros) de altura, material flexível, tipo couro, tipo scarpin ou estilo boneca.</t>
  </si>
  <si>
    <t>Materiais previstos para os itens 01 (AGENTE DE APOIO E SERVIÇOS) e 08 (AUXILIAR TÉCNICO DE LABORATÓRIO)</t>
  </si>
  <si>
    <t>Materiais previstos para o item 05 (AUXILIAR DE ARQUIVO)</t>
  </si>
  <si>
    <t>Touca: tipo descartável, material plástico, aplicação cozinha industrial, tamanho único. Cx com 100 unidades.</t>
  </si>
  <si>
    <t>Considerado o valor de R$ 10,93 por condução</t>
  </si>
  <si>
    <r>
      <rPr>
        <b/>
        <sz val="10"/>
        <color rgb="FF000000"/>
        <rFont val="Times New Roman"/>
        <family val="1"/>
      </rPr>
      <t>Nota 13:</t>
    </r>
    <r>
      <rPr>
        <sz val="10"/>
        <color rgb="FF000000"/>
        <rFont val="Times New Roman"/>
        <family val="1"/>
      </rPr>
      <t xml:space="preserve"> Previsão de seguro de vida.</t>
    </r>
  </si>
  <si>
    <r>
      <rPr>
        <b/>
        <sz val="10"/>
        <color rgb="FF000000"/>
        <rFont val="Times New Roman"/>
        <family val="1"/>
      </rPr>
      <t xml:space="preserve">Nota 15: </t>
    </r>
    <r>
      <rPr>
        <sz val="10"/>
        <color rgb="FF000000"/>
        <rFont val="Times New Roman"/>
        <family val="1"/>
      </rPr>
      <t>O módulo 3 deve ser provisionado para o cálculo da proposta. Para cálculo do aviso prévio indenizado foi considerado a espectativa de 10% de rotatividade.</t>
    </r>
  </si>
  <si>
    <t>No módulo 4 - Encargos sociais e trabalhistas os percentauis incidem sobre a remuneração com  os encargos</t>
  </si>
  <si>
    <t>VALOR TOTAL POR EXTENSO</t>
  </si>
  <si>
    <t>Processo nº 23746.001823/2023-78</t>
  </si>
  <si>
    <t>Ano Acordo, Convenção ou Sentença Normativa em Dissídio Coletivo: Convenção Coletiva MTE nº MR002637/2023</t>
  </si>
  <si>
    <t>Mão de obra vinculada à execução Contratual: Dedicação exclusiva</t>
  </si>
  <si>
    <t>Data Base da Categoria (dia/mês/ano): 01 de janeiro</t>
  </si>
  <si>
    <t>Razão Social</t>
  </si>
  <si>
    <t>CNPJ</t>
  </si>
  <si>
    <t>Assinatura</t>
  </si>
  <si>
    <t>Representante Legal</t>
  </si>
  <si>
    <r>
      <rPr>
        <b/>
        <sz val="10"/>
        <color rgb="FF000000"/>
        <rFont val="Times New Roman"/>
        <family val="1"/>
      </rPr>
      <t>Nota 12:</t>
    </r>
    <r>
      <rPr>
        <sz val="10"/>
        <color rgb="FF000000"/>
        <rFont val="Times New Roman"/>
        <family val="1"/>
      </rPr>
      <t xml:space="preserve"> A média do valor do auxilio transporte pago atualmente por colaborador é de R$ 10,93 (ida e volta).</t>
    </r>
  </si>
  <si>
    <t>Previsto na Convenção Coletiva</t>
  </si>
  <si>
    <t>Materiais previstos para o item 09 (Copeira)</t>
  </si>
  <si>
    <t>Materiais previstos para o item 10 (Jardineiro)</t>
  </si>
  <si>
    <t>Materiais previstos para os itens 12 (PORTEIRO 12X36 DIURNO), Item 13 (PORTEIRO 12X36 NOTURNO) e item 14 (PORTEIRO 44 HORAS)</t>
  </si>
  <si>
    <t>Equipamentos previstos para o item 01 (AGENTE DE APOIO E SERVIÇOS)</t>
  </si>
  <si>
    <t>Equipamentos previstos para o item 09 (COPEIRA)</t>
  </si>
  <si>
    <t>Equipamentos previstos para o item 10 (JARDINEIRO)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</si>
</sst>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%"/>
    <numFmt numFmtId="166" formatCode="#,##0.0000"/>
    <numFmt numFmtId="167" formatCode="0.0%"/>
    <numFmt numFmtId="168" formatCode="_-* #,##0_-;\-* #,##0_-;_-* &quot;-&quot;??_-;_-@_-"/>
  </numFmts>
  <fonts count="28" x14ac:knownFonts="1"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12"/>
      <name val="Arial"/>
      <family val="2"/>
      <charset val="1"/>
    </font>
    <font>
      <sz val="12"/>
      <name val="Times New Roman"/>
      <family val="1"/>
    </font>
    <font>
      <b/>
      <i/>
      <sz val="12"/>
      <name val="Arial"/>
      <family val="2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  <charset val="1"/>
    </font>
    <font>
      <sz val="12"/>
      <color rgb="FF000000"/>
      <name val="Calibri"/>
      <family val="2"/>
      <charset val="1"/>
    </font>
    <font>
      <sz val="10"/>
      <color theme="1"/>
      <name val="Times New Roman"/>
      <family val="1"/>
    </font>
    <font>
      <sz val="10"/>
      <color rgb="FF00000A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70C0"/>
      <name val="Times New Roman"/>
      <family val="1"/>
    </font>
    <font>
      <sz val="9"/>
      <name val="Arial"/>
      <family val="2"/>
    </font>
    <font>
      <b/>
      <sz val="10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A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1" fillId="0" borderId="2" xfId="0" applyFont="1" applyBorder="1"/>
    <xf numFmtId="0" fontId="0" fillId="0" borderId="4" xfId="0" applyBorder="1"/>
    <xf numFmtId="0" fontId="5" fillId="0" borderId="3" xfId="0" applyFont="1" applyBorder="1" applyAlignment="1">
      <alignment vertical="center"/>
    </xf>
    <xf numFmtId="0" fontId="6" fillId="0" borderId="4" xfId="0" applyFont="1" applyBorder="1"/>
    <xf numFmtId="0" fontId="7" fillId="0" borderId="3" xfId="0" applyFont="1" applyBorder="1"/>
    <xf numFmtId="0" fontId="8" fillId="0" borderId="4" xfId="0" applyFont="1" applyBorder="1"/>
    <xf numFmtId="0" fontId="1" fillId="0" borderId="4" xfId="0" applyFont="1" applyBorder="1"/>
    <xf numFmtId="0" fontId="7" fillId="0" borderId="4" xfId="0" applyFont="1" applyBorder="1"/>
    <xf numFmtId="0" fontId="1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5" xfId="0" applyBorder="1"/>
    <xf numFmtId="0" fontId="1" fillId="0" borderId="5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0" xfId="0" applyFont="1"/>
    <xf numFmtId="0" fontId="12" fillId="2" borderId="1" xfId="0" applyFont="1" applyFill="1" applyBorder="1" applyAlignment="1">
      <alignment horizontal="center" vertical="center" wrapText="1"/>
    </xf>
    <xf numFmtId="43" fontId="13" fillId="0" borderId="1" xfId="3" applyFont="1" applyBorder="1" applyAlignment="1">
      <alignment horizontal="center" vertical="center"/>
    </xf>
    <xf numFmtId="164" fontId="12" fillId="3" borderId="1" xfId="2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164" fontId="15" fillId="0" borderId="1" xfId="2" applyFont="1" applyBorder="1" applyAlignment="1">
      <alignment horizontal="right" vertical="center"/>
    </xf>
    <xf numFmtId="164" fontId="11" fillId="3" borderId="1" xfId="2" applyFont="1" applyFill="1" applyBorder="1" applyAlignment="1">
      <alignment horizontal="right"/>
    </xf>
    <xf numFmtId="10" fontId="3" fillId="0" borderId="0" xfId="0" applyNumberFormat="1" applyFont="1"/>
    <xf numFmtId="0" fontId="7" fillId="0" borderId="7" xfId="0" applyFont="1" applyBorder="1"/>
    <xf numFmtId="0" fontId="1" fillId="0" borderId="7" xfId="0" applyFont="1" applyBorder="1"/>
    <xf numFmtId="0" fontId="1" fillId="0" borderId="6" xfId="0" applyFont="1" applyBorder="1"/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9" fontId="13" fillId="0" borderId="8" xfId="0" applyNumberFormat="1" applyFont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2" fillId="2" borderId="8" xfId="0" applyFont="1" applyFill="1" applyBorder="1"/>
    <xf numFmtId="0" fontId="13" fillId="0" borderId="8" xfId="0" applyFont="1" applyBorder="1" applyAlignment="1">
      <alignment horizontal="center"/>
    </xf>
    <xf numFmtId="0" fontId="13" fillId="0" borderId="8" xfId="0" applyFont="1" applyBorder="1"/>
    <xf numFmtId="10" fontId="13" fillId="0" borderId="8" xfId="0" applyNumberFormat="1" applyFont="1" applyBorder="1"/>
    <xf numFmtId="10" fontId="12" fillId="3" borderId="8" xfId="0" applyNumberFormat="1" applyFont="1" applyFill="1" applyBorder="1"/>
    <xf numFmtId="0" fontId="13" fillId="0" borderId="8" xfId="0" applyFont="1" applyBorder="1" applyAlignment="1">
      <alignment wrapText="1"/>
    </xf>
    <xf numFmtId="10" fontId="13" fillId="0" borderId="8" xfId="0" applyNumberFormat="1" applyFont="1" applyBorder="1" applyAlignment="1">
      <alignment vertical="center"/>
    </xf>
    <xf numFmtId="0" fontId="12" fillId="2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left"/>
    </xf>
    <xf numFmtId="165" fontId="13" fillId="0" borderId="8" xfId="0" applyNumberFormat="1" applyFont="1" applyBorder="1" applyAlignment="1">
      <alignment horizontal="right"/>
    </xf>
    <xf numFmtId="165" fontId="13" fillId="0" borderId="8" xfId="1" applyNumberFormat="1" applyFont="1" applyBorder="1" applyAlignment="1">
      <alignment horizontal="right"/>
    </xf>
    <xf numFmtId="0" fontId="12" fillId="2" borderId="8" xfId="0" applyFont="1" applyFill="1" applyBorder="1" applyAlignment="1">
      <alignment wrapText="1"/>
    </xf>
    <xf numFmtId="0" fontId="12" fillId="2" borderId="8" xfId="0" applyFont="1" applyFill="1" applyBorder="1" applyAlignment="1">
      <alignment vertical="center" wrapText="1"/>
    </xf>
    <xf numFmtId="0" fontId="12" fillId="0" borderId="8" xfId="0" applyFont="1" applyBorder="1"/>
    <xf numFmtId="166" fontId="12" fillId="0" borderId="8" xfId="0" applyNumberFormat="1" applyFont="1" applyBorder="1"/>
    <xf numFmtId="165" fontId="13" fillId="0" borderId="8" xfId="0" applyNumberFormat="1" applyFont="1" applyBorder="1"/>
    <xf numFmtId="10" fontId="12" fillId="0" borderId="8" xfId="0" applyNumberFormat="1" applyFont="1" applyBorder="1"/>
    <xf numFmtId="0" fontId="13" fillId="2" borderId="8" xfId="0" applyFont="1" applyFill="1" applyBorder="1" applyAlignment="1">
      <alignment horizontal="center"/>
    </xf>
    <xf numFmtId="10" fontId="13" fillId="2" borderId="8" xfId="0" applyNumberFormat="1" applyFont="1" applyFill="1" applyBorder="1"/>
    <xf numFmtId="43" fontId="13" fillId="0" borderId="8" xfId="3" applyFont="1" applyBorder="1" applyAlignment="1" applyProtection="1"/>
    <xf numFmtId="0" fontId="12" fillId="0" borderId="0" xfId="0" applyFont="1" applyAlignment="1">
      <alignment horizontal="right"/>
    </xf>
    <xf numFmtId="4" fontId="12" fillId="0" borderId="0" xfId="0" applyNumberFormat="1" applyFont="1"/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center"/>
    </xf>
    <xf numFmtId="0" fontId="13" fillId="0" borderId="10" xfId="0" applyFont="1" applyBorder="1"/>
    <xf numFmtId="0" fontId="12" fillId="2" borderId="0" xfId="0" applyFont="1" applyFill="1"/>
    <xf numFmtId="0" fontId="12" fillId="0" borderId="8" xfId="0" applyFont="1" applyBorder="1" applyAlignment="1">
      <alignment horizontal="left"/>
    </xf>
    <xf numFmtId="0" fontId="12" fillId="2" borderId="0" xfId="0" applyFont="1" applyFill="1" applyAlignment="1">
      <alignment horizontal="center"/>
    </xf>
    <xf numFmtId="10" fontId="13" fillId="0" borderId="8" xfId="0" applyNumberFormat="1" applyFont="1" applyBorder="1" applyAlignment="1">
      <alignment horizontal="right"/>
    </xf>
    <xf numFmtId="10" fontId="13" fillId="0" borderId="8" xfId="1" applyNumberFormat="1" applyFont="1" applyBorder="1" applyAlignment="1">
      <alignment horizontal="right"/>
    </xf>
    <xf numFmtId="10" fontId="12" fillId="0" borderId="8" xfId="0" applyNumberFormat="1" applyFont="1" applyBorder="1" applyAlignment="1">
      <alignment horizontal="right"/>
    </xf>
    <xf numFmtId="10" fontId="12" fillId="0" borderId="8" xfId="1" applyNumberFormat="1" applyFont="1" applyBorder="1" applyAlignment="1">
      <alignment horizontal="right"/>
    </xf>
    <xf numFmtId="10" fontId="12" fillId="3" borderId="15" xfId="0" applyNumberFormat="1" applyFont="1" applyFill="1" applyBorder="1"/>
    <xf numFmtId="0" fontId="13" fillId="0" borderId="1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43" fontId="12" fillId="3" borderId="1" xfId="0" applyNumberFormat="1" applyFont="1" applyFill="1" applyBorder="1" applyAlignment="1">
      <alignment vertical="center"/>
    </xf>
    <xf numFmtId="0" fontId="17" fillId="0" borderId="4" xfId="0" applyFont="1" applyBorder="1"/>
    <xf numFmtId="0" fontId="17" fillId="0" borderId="5" xfId="0" applyFont="1" applyBorder="1"/>
    <xf numFmtId="0" fontId="7" fillId="0" borderId="3" xfId="0" applyFont="1" applyBorder="1" applyAlignment="1">
      <alignment vertical="center"/>
    </xf>
    <xf numFmtId="43" fontId="12" fillId="3" borderId="8" xfId="3" applyFont="1" applyFill="1" applyBorder="1" applyAlignment="1" applyProtection="1"/>
    <xf numFmtId="43" fontId="12" fillId="0" borderId="8" xfId="3" applyFont="1" applyBorder="1" applyAlignment="1" applyProtection="1"/>
    <xf numFmtId="43" fontId="12" fillId="3" borderId="8" xfId="3" applyFont="1" applyFill="1" applyBorder="1" applyAlignment="1" applyProtection="1">
      <alignment horizontal="right" vertical="center"/>
    </xf>
    <xf numFmtId="43" fontId="13" fillId="0" borderId="8" xfId="3" applyFont="1" applyBorder="1" applyAlignment="1">
      <alignment horizontal="right"/>
    </xf>
    <xf numFmtId="43" fontId="12" fillId="3" borderId="8" xfId="3" applyFont="1" applyFill="1" applyBorder="1" applyAlignment="1">
      <alignment horizontal="right"/>
    </xf>
    <xf numFmtId="43" fontId="12" fillId="0" borderId="8" xfId="3" applyFont="1" applyBorder="1" applyAlignment="1">
      <alignment horizontal="right"/>
    </xf>
    <xf numFmtId="43" fontId="12" fillId="3" borderId="8" xfId="3" applyFont="1" applyFill="1" applyBorder="1" applyAlignment="1"/>
    <xf numFmtId="43" fontId="13" fillId="0" borderId="8" xfId="3" applyFont="1" applyBorder="1" applyAlignment="1"/>
    <xf numFmtId="43" fontId="13" fillId="0" borderId="8" xfId="3" applyFont="1" applyBorder="1" applyAlignment="1" applyProtection="1">
      <alignment horizontal="right" vertical="center"/>
    </xf>
    <xf numFmtId="43" fontId="13" fillId="0" borderId="10" xfId="3" applyFont="1" applyBorder="1" applyAlignment="1" applyProtection="1"/>
    <xf numFmtId="43" fontId="13" fillId="0" borderId="9" xfId="3" applyFont="1" applyBorder="1" applyAlignment="1"/>
    <xf numFmtId="43" fontId="12" fillId="3" borderId="12" xfId="3" applyFont="1" applyFill="1" applyBorder="1" applyAlignment="1"/>
    <xf numFmtId="43" fontId="13" fillId="0" borderId="8" xfId="3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17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167" fontId="13" fillId="0" borderId="8" xfId="0" applyNumberFormat="1" applyFont="1" applyBorder="1" applyAlignment="1">
      <alignment horizontal="center" vertical="center"/>
    </xf>
    <xf numFmtId="168" fontId="13" fillId="0" borderId="8" xfId="3" applyNumberFormat="1" applyFont="1" applyBorder="1" applyAlignment="1">
      <alignment horizontal="center" vertical="center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21" fillId="2" borderId="8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9" fontId="20" fillId="0" borderId="8" xfId="0" applyNumberFormat="1" applyFont="1" applyBorder="1" applyAlignment="1">
      <alignment horizontal="center" vertical="center"/>
    </xf>
    <xf numFmtId="43" fontId="20" fillId="0" borderId="8" xfId="3" applyFont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2" fillId="0" borderId="8" xfId="0" applyFont="1" applyBorder="1" applyAlignment="1">
      <alignment vertical="center" wrapText="1"/>
    </xf>
    <xf numFmtId="43" fontId="20" fillId="0" borderId="8" xfId="3" applyFont="1" applyBorder="1" applyAlignment="1"/>
    <xf numFmtId="0" fontId="21" fillId="2" borderId="8" xfId="0" applyFont="1" applyFill="1" applyBorder="1" applyAlignment="1">
      <alignment horizontal="right"/>
    </xf>
    <xf numFmtId="43" fontId="21" fillId="2" borderId="8" xfId="3" applyFont="1" applyFill="1" applyBorder="1" applyAlignment="1"/>
    <xf numFmtId="0" fontId="21" fillId="2" borderId="8" xfId="0" applyFont="1" applyFill="1" applyBorder="1"/>
    <xf numFmtId="0" fontId="20" fillId="0" borderId="8" xfId="0" applyFont="1" applyBorder="1" applyAlignment="1">
      <alignment horizontal="center"/>
    </xf>
    <xf numFmtId="0" fontId="20" fillId="0" borderId="8" xfId="0" applyFont="1" applyBorder="1"/>
    <xf numFmtId="0" fontId="22" fillId="0" borderId="8" xfId="0" applyFont="1" applyBorder="1"/>
    <xf numFmtId="43" fontId="20" fillId="0" borderId="8" xfId="3" applyFont="1" applyBorder="1" applyAlignment="1" applyProtection="1"/>
    <xf numFmtId="0" fontId="21" fillId="0" borderId="8" xfId="0" applyFont="1" applyBorder="1" applyAlignment="1">
      <alignment horizontal="right"/>
    </xf>
    <xf numFmtId="4" fontId="21" fillId="0" borderId="8" xfId="0" applyNumberFormat="1" applyFont="1" applyBorder="1"/>
    <xf numFmtId="10" fontId="20" fillId="0" borderId="8" xfId="0" applyNumberFormat="1" applyFont="1" applyBorder="1"/>
    <xf numFmtId="10" fontId="21" fillId="2" borderId="8" xfId="0" applyNumberFormat="1" applyFont="1" applyFill="1" applyBorder="1"/>
    <xf numFmtId="43" fontId="21" fillId="2" borderId="8" xfId="3" applyFont="1" applyFill="1" applyBorder="1" applyAlignment="1" applyProtection="1"/>
    <xf numFmtId="43" fontId="21" fillId="2" borderId="8" xfId="3" applyFont="1" applyFill="1" applyBorder="1" applyAlignment="1" applyProtection="1">
      <alignment horizontal="right" vertical="center"/>
    </xf>
    <xf numFmtId="0" fontId="20" fillId="0" borderId="8" xfId="0" applyFont="1" applyBorder="1" applyAlignment="1">
      <alignment wrapText="1"/>
    </xf>
    <xf numFmtId="10" fontId="20" fillId="0" borderId="8" xfId="0" applyNumberFormat="1" applyFont="1" applyBorder="1" applyAlignment="1">
      <alignment vertical="center"/>
    </xf>
    <xf numFmtId="43" fontId="20" fillId="0" borderId="8" xfId="3" applyFont="1" applyBorder="1" applyAlignment="1" applyProtection="1">
      <alignment horizontal="right" vertical="center"/>
    </xf>
    <xf numFmtId="0" fontId="20" fillId="0" borderId="8" xfId="0" applyFont="1" applyBorder="1" applyAlignment="1">
      <alignment horizontal="left" vertical="center"/>
    </xf>
    <xf numFmtId="0" fontId="21" fillId="2" borderId="8" xfId="0" applyFont="1" applyFill="1" applyBorder="1" applyAlignment="1">
      <alignment wrapText="1"/>
    </xf>
    <xf numFmtId="0" fontId="22" fillId="0" borderId="13" xfId="0" applyFont="1" applyBorder="1"/>
    <xf numFmtId="43" fontId="1" fillId="0" borderId="0" xfId="0" applyNumberFormat="1" applyFont="1"/>
    <xf numFmtId="10" fontId="20" fillId="0" borderId="8" xfId="1" applyNumberFormat="1" applyFont="1" applyBorder="1" applyAlignment="1" applyProtection="1"/>
    <xf numFmtId="0" fontId="21" fillId="0" borderId="8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10" fontId="0" fillId="0" borderId="0" xfId="0" applyNumberFormat="1"/>
    <xf numFmtId="0" fontId="20" fillId="0" borderId="8" xfId="0" applyFont="1" applyBorder="1" applyAlignment="1">
      <alignment horizontal="left"/>
    </xf>
    <xf numFmtId="0" fontId="20" fillId="0" borderId="8" xfId="0" applyFont="1" applyBorder="1" applyAlignment="1">
      <alignment horizontal="left" wrapText="1"/>
    </xf>
    <xf numFmtId="0" fontId="22" fillId="0" borderId="8" xfId="0" applyFont="1" applyBorder="1" applyAlignment="1">
      <alignment horizontal="left" vertical="center"/>
    </xf>
    <xf numFmtId="10" fontId="0" fillId="0" borderId="0" xfId="1" applyNumberFormat="1" applyFont="1"/>
    <xf numFmtId="10" fontId="21" fillId="2" borderId="15" xfId="0" applyNumberFormat="1" applyFont="1" applyFill="1" applyBorder="1"/>
    <xf numFmtId="43" fontId="20" fillId="0" borderId="8" xfId="3" applyFont="1" applyBorder="1" applyAlignment="1">
      <alignment horizontal="right"/>
    </xf>
    <xf numFmtId="43" fontId="21" fillId="2" borderId="8" xfId="3" applyFont="1" applyFill="1" applyBorder="1" applyAlignment="1">
      <alignment horizontal="right"/>
    </xf>
    <xf numFmtId="0" fontId="21" fillId="2" borderId="8" xfId="0" applyFont="1" applyFill="1" applyBorder="1" applyAlignment="1">
      <alignment vertical="center" wrapText="1"/>
    </xf>
    <xf numFmtId="0" fontId="21" fillId="0" borderId="8" xfId="0" applyFont="1" applyBorder="1"/>
    <xf numFmtId="166" fontId="21" fillId="0" borderId="8" xfId="0" applyNumberFormat="1" applyFont="1" applyBorder="1"/>
    <xf numFmtId="165" fontId="20" fillId="0" borderId="8" xfId="0" applyNumberFormat="1" applyFont="1" applyBorder="1"/>
    <xf numFmtId="10" fontId="21" fillId="0" borderId="8" xfId="0" applyNumberFormat="1" applyFont="1" applyBorder="1"/>
    <xf numFmtId="43" fontId="21" fillId="0" borderId="8" xfId="3" applyFont="1" applyBorder="1" applyAlignment="1" applyProtection="1"/>
    <xf numFmtId="0" fontId="20" fillId="2" borderId="8" xfId="0" applyFont="1" applyFill="1" applyBorder="1" applyAlignment="1">
      <alignment horizontal="center"/>
    </xf>
    <xf numFmtId="10" fontId="20" fillId="2" borderId="8" xfId="0" applyNumberFormat="1" applyFont="1" applyFill="1" applyBorder="1"/>
    <xf numFmtId="10" fontId="21" fillId="0" borderId="13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right"/>
    </xf>
    <xf numFmtId="0" fontId="12" fillId="0" borderId="15" xfId="0" applyFont="1" applyBorder="1" applyAlignment="1">
      <alignment horizontal="right"/>
    </xf>
    <xf numFmtId="43" fontId="12" fillId="0" borderId="8" xfId="3" applyFont="1" applyFill="1" applyBorder="1" applyAlignment="1"/>
    <xf numFmtId="9" fontId="13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right"/>
    </xf>
    <xf numFmtId="43" fontId="12" fillId="0" borderId="8" xfId="3" applyFont="1" applyFill="1" applyBorder="1" applyAlignment="1" applyProtection="1"/>
    <xf numFmtId="43" fontId="13" fillId="0" borderId="8" xfId="3" applyFont="1" applyBorder="1"/>
    <xf numFmtId="43" fontId="12" fillId="3" borderId="8" xfId="3" applyFont="1" applyFill="1" applyBorder="1"/>
    <xf numFmtId="43" fontId="13" fillId="0" borderId="9" xfId="3" applyFont="1" applyBorder="1"/>
    <xf numFmtId="43" fontId="12" fillId="3" borderId="12" xfId="3" applyFont="1" applyFill="1" applyBorder="1"/>
    <xf numFmtId="43" fontId="13" fillId="0" borderId="10" xfId="3" applyFont="1" applyBorder="1"/>
    <xf numFmtId="43" fontId="12" fillId="3" borderId="8" xfId="3" applyFont="1" applyFill="1" applyBorder="1" applyAlignment="1">
      <alignment horizontal="right" vertical="center"/>
    </xf>
    <xf numFmtId="43" fontId="12" fillId="0" borderId="8" xfId="3" applyFont="1" applyBorder="1"/>
    <xf numFmtId="0" fontId="23" fillId="0" borderId="0" xfId="0" applyFont="1"/>
    <xf numFmtId="43" fontId="13" fillId="0" borderId="8" xfId="3" applyFont="1" applyBorder="1" applyAlignment="1">
      <alignment horizontal="right" vertical="center"/>
    </xf>
    <xf numFmtId="43" fontId="13" fillId="0" borderId="8" xfId="3" applyFont="1" applyBorder="1" applyAlignment="1">
      <alignment horizontal="center" vertical="center"/>
    </xf>
    <xf numFmtId="43" fontId="20" fillId="0" borderId="8" xfId="3" applyFont="1" applyBorder="1"/>
    <xf numFmtId="164" fontId="13" fillId="0" borderId="8" xfId="2" applyFont="1" applyBorder="1"/>
    <xf numFmtId="10" fontId="24" fillId="0" borderId="8" xfId="0" applyNumberFormat="1" applyFont="1" applyBorder="1" applyAlignment="1">
      <alignment horizontal="right"/>
    </xf>
    <xf numFmtId="43" fontId="24" fillId="0" borderId="8" xfId="3" applyFont="1" applyBorder="1" applyAlignment="1">
      <alignment horizontal="right"/>
    </xf>
    <xf numFmtId="10" fontId="18" fillId="0" borderId="8" xfId="0" applyNumberFormat="1" applyFont="1" applyBorder="1" applyAlignment="1">
      <alignment horizontal="right"/>
    </xf>
    <xf numFmtId="10" fontId="18" fillId="0" borderId="8" xfId="1" applyNumberFormat="1" applyFont="1" applyBorder="1" applyAlignment="1">
      <alignment horizontal="right"/>
    </xf>
    <xf numFmtId="10" fontId="24" fillId="0" borderId="8" xfId="1" applyNumberFormat="1" applyFont="1" applyBorder="1" applyAlignment="1">
      <alignment horizontal="right"/>
    </xf>
    <xf numFmtId="10" fontId="24" fillId="2" borderId="8" xfId="0" applyNumberFormat="1" applyFont="1" applyFill="1" applyBorder="1"/>
    <xf numFmtId="43" fontId="24" fillId="2" borderId="8" xfId="3" applyFont="1" applyFill="1" applyBorder="1" applyAlignment="1"/>
    <xf numFmtId="0" fontId="27" fillId="0" borderId="19" xfId="0" applyFont="1" applyBorder="1" applyAlignment="1">
      <alignment wrapText="1"/>
    </xf>
    <xf numFmtId="164" fontId="13" fillId="0" borderId="1" xfId="2" applyFont="1" applyBorder="1" applyAlignment="1">
      <alignment horizontal="center" vertical="center"/>
    </xf>
    <xf numFmtId="10" fontId="13" fillId="4" borderId="8" xfId="0" applyNumberFormat="1" applyFont="1" applyFill="1" applyBorder="1" applyAlignment="1">
      <alignment vertical="center"/>
    </xf>
    <xf numFmtId="43" fontId="13" fillId="4" borderId="8" xfId="3" applyFont="1" applyFill="1" applyBorder="1" applyAlignment="1" applyProtection="1">
      <alignment horizontal="right" vertical="center"/>
    </xf>
    <xf numFmtId="10" fontId="13" fillId="4" borderId="8" xfId="0" applyNumberFormat="1" applyFont="1" applyFill="1" applyBorder="1"/>
    <xf numFmtId="43" fontId="13" fillId="4" borderId="8" xfId="3" applyFont="1" applyFill="1" applyBorder="1" applyAlignment="1" applyProtection="1"/>
    <xf numFmtId="43" fontId="13" fillId="4" borderId="8" xfId="3" applyFont="1" applyFill="1" applyBorder="1" applyAlignment="1">
      <alignment horizontal="right"/>
    </xf>
    <xf numFmtId="164" fontId="20" fillId="0" borderId="8" xfId="2" applyFont="1" applyBorder="1"/>
    <xf numFmtId="43" fontId="13" fillId="0" borderId="8" xfId="3" applyFont="1" applyFill="1" applyBorder="1" applyAlignment="1" applyProtection="1"/>
    <xf numFmtId="43" fontId="13" fillId="0" borderId="8" xfId="3" applyFont="1" applyFill="1" applyBorder="1" applyAlignment="1" applyProtection="1">
      <alignment horizontal="right" vertical="center"/>
    </xf>
    <xf numFmtId="164" fontId="18" fillId="4" borderId="1" xfId="2" applyFont="1" applyFill="1" applyBorder="1" applyAlignment="1">
      <alignment horizontal="center" vertical="center"/>
    </xf>
    <xf numFmtId="43" fontId="20" fillId="4" borderId="8" xfId="3" applyFont="1" applyFill="1" applyBorder="1" applyAlignment="1">
      <alignment horizontal="right"/>
    </xf>
    <xf numFmtId="0" fontId="21" fillId="2" borderId="8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right"/>
    </xf>
    <xf numFmtId="0" fontId="21" fillId="2" borderId="8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22" xfId="0" applyFont="1" applyFill="1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4" borderId="13" xfId="0" applyFont="1" applyFill="1" applyBorder="1" applyAlignment="1">
      <alignment horizontal="left"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right"/>
    </xf>
    <xf numFmtId="0" fontId="21" fillId="2" borderId="14" xfId="0" applyFont="1" applyFill="1" applyBorder="1" applyAlignment="1">
      <alignment horizontal="right"/>
    </xf>
    <xf numFmtId="0" fontId="21" fillId="2" borderId="15" xfId="0" applyFont="1" applyFill="1" applyBorder="1" applyAlignment="1">
      <alignment horizontal="right"/>
    </xf>
    <xf numFmtId="0" fontId="20" fillId="4" borderId="8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/>
    </xf>
    <xf numFmtId="0" fontId="21" fillId="2" borderId="8" xfId="0" applyFont="1" applyFill="1" applyBorder="1" applyAlignment="1">
      <alignment horizontal="left"/>
    </xf>
    <xf numFmtId="0" fontId="21" fillId="2" borderId="13" xfId="0" applyFont="1" applyFill="1" applyBorder="1" applyAlignment="1">
      <alignment horizontal="left" wrapText="1"/>
    </xf>
    <xf numFmtId="0" fontId="21" fillId="2" borderId="14" xfId="0" applyFont="1" applyFill="1" applyBorder="1" applyAlignment="1">
      <alignment horizontal="left" wrapText="1"/>
    </xf>
    <xf numFmtId="0" fontId="21" fillId="2" borderId="15" xfId="0" applyFont="1" applyFill="1" applyBorder="1" applyAlignment="1">
      <alignment horizontal="left" wrapText="1"/>
    </xf>
    <xf numFmtId="10" fontId="21" fillId="0" borderId="13" xfId="0" applyNumberFormat="1" applyFont="1" applyBorder="1" applyAlignment="1">
      <alignment horizontal="right" vertical="center"/>
    </xf>
    <xf numFmtId="10" fontId="21" fillId="0" borderId="14" xfId="0" applyNumberFormat="1" applyFont="1" applyBorder="1" applyAlignment="1">
      <alignment horizontal="right" vertical="center"/>
    </xf>
    <xf numFmtId="10" fontId="21" fillId="0" borderId="15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left"/>
    </xf>
    <xf numFmtId="10" fontId="21" fillId="2" borderId="13" xfId="0" applyNumberFormat="1" applyFont="1" applyFill="1" applyBorder="1" applyAlignment="1">
      <alignment horizontal="right" vertical="center"/>
    </xf>
    <xf numFmtId="10" fontId="21" fillId="2" borderId="14" xfId="0" applyNumberFormat="1" applyFont="1" applyFill="1" applyBorder="1" applyAlignment="1">
      <alignment horizontal="right" vertical="center"/>
    </xf>
    <xf numFmtId="10" fontId="21" fillId="2" borderId="15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3" borderId="8" xfId="0" applyFont="1" applyFill="1" applyBorder="1" applyAlignment="1">
      <alignment horizontal="right"/>
    </xf>
    <xf numFmtId="0" fontId="13" fillId="0" borderId="8" xfId="0" applyFont="1" applyBorder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10" fontId="12" fillId="3" borderId="8" xfId="0" applyNumberFormat="1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right"/>
    </xf>
    <xf numFmtId="0" fontId="12" fillId="3" borderId="15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horizontal="right"/>
    </xf>
    <xf numFmtId="0" fontId="12" fillId="2" borderId="1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7" xfId="0" applyFont="1" applyBorder="1" applyAlignment="1">
      <alignment horizontal="left"/>
    </xf>
  </cellXfs>
  <cellStyles count="4">
    <cellStyle name="Moeda" xfId="2" builtinId="4"/>
    <cellStyle name="Normal" xfId="0" builtinId="0"/>
    <cellStyle name="Porcentagem" xfId="1" builtinId="5"/>
    <cellStyle name="Vírgula" xfId="3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drigo Oliveira Damasceno" id="{C9AB5020-77CD-4630-A1E2-0818E655E14F}" userId="S::rodrigo.damasceno@ufsb.edu.br::86d543a1-55e6-43fd-865c-d64b459f908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1" dT="2023-09-13T18:48:25.03" personId="{C9AB5020-77CD-4630-A1E2-0818E655E14F}" id="{C52155A3-022F-4473-BCC0-67902175862E}">
    <text>cx 100 un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2"/>
  <sheetViews>
    <sheetView view="pageBreakPreview" topLeftCell="A112" zoomScaleNormal="100" zoomScaleSheetLayoutView="100" workbookViewId="0">
      <selection activeCell="C108" sqref="C108"/>
    </sheetView>
  </sheetViews>
  <sheetFormatPr defaultColWidth="9.140625" defaultRowHeight="15" x14ac:dyDescent="0.25"/>
  <cols>
    <col min="1" max="1" width="9.42578125" customWidth="1"/>
    <col min="2" max="2" width="43.28515625" customWidth="1"/>
    <col min="3" max="3" width="36.5703125" customWidth="1"/>
    <col min="4" max="4" width="15.140625" customWidth="1"/>
    <col min="5" max="5" width="16.7109375" customWidth="1"/>
    <col min="8" max="8" width="9.5703125" bestFit="1" customWidth="1"/>
    <col min="9" max="9" width="10.85546875" customWidth="1"/>
  </cols>
  <sheetData>
    <row r="1" spans="1:5" ht="15.75" x14ac:dyDescent="0.25">
      <c r="A1" s="200" t="s">
        <v>0</v>
      </c>
      <c r="B1" s="201"/>
      <c r="C1" s="201"/>
      <c r="D1" s="201"/>
      <c r="E1" s="202"/>
    </row>
    <row r="2" spans="1:5" s="1" customFormat="1" ht="12.75" x14ac:dyDescent="0.2">
      <c r="A2" s="203" t="s">
        <v>1</v>
      </c>
      <c r="B2" s="204"/>
      <c r="C2" s="204"/>
      <c r="D2" s="204"/>
      <c r="E2" s="204"/>
    </row>
    <row r="3" spans="1:5" x14ac:dyDescent="0.25">
      <c r="A3" s="198" t="s">
        <v>2</v>
      </c>
      <c r="B3" s="198"/>
      <c r="C3" s="198"/>
      <c r="D3" s="198"/>
      <c r="E3" s="198"/>
    </row>
    <row r="4" spans="1:5" x14ac:dyDescent="0.25">
      <c r="A4" s="107" t="s">
        <v>3</v>
      </c>
      <c r="B4" s="108" t="s">
        <v>4</v>
      </c>
      <c r="C4" s="108"/>
      <c r="D4" s="108" t="s">
        <v>5</v>
      </c>
      <c r="E4" s="108" t="s">
        <v>6</v>
      </c>
    </row>
    <row r="5" spans="1:5" ht="31.5" customHeight="1" x14ac:dyDescent="0.25">
      <c r="A5" s="109">
        <v>1</v>
      </c>
      <c r="B5" s="205"/>
      <c r="C5" s="206"/>
      <c r="D5" s="110" t="s">
        <v>8</v>
      </c>
      <c r="E5" s="111"/>
    </row>
    <row r="6" spans="1:5" x14ac:dyDescent="0.25">
      <c r="A6" s="194" t="s">
        <v>9</v>
      </c>
      <c r="B6" s="195"/>
      <c r="C6" s="195"/>
      <c r="D6" s="195"/>
      <c r="E6" s="196"/>
    </row>
    <row r="7" spans="1:5" x14ac:dyDescent="0.25">
      <c r="A7" s="109"/>
      <c r="B7" s="112"/>
      <c r="C7" s="112"/>
      <c r="D7" s="110"/>
      <c r="E7" s="111"/>
    </row>
    <row r="8" spans="1:5" ht="26.25" customHeight="1" x14ac:dyDescent="0.25">
      <c r="A8" s="193" t="s">
        <v>10</v>
      </c>
      <c r="B8" s="193"/>
      <c r="C8" s="193"/>
      <c r="D8" s="193"/>
      <c r="E8" s="193"/>
    </row>
    <row r="9" spans="1:5" ht="26.25" customHeight="1" x14ac:dyDescent="0.25">
      <c r="A9" s="193" t="s">
        <v>11</v>
      </c>
      <c r="B9" s="193"/>
      <c r="C9" s="193"/>
      <c r="D9" s="193"/>
      <c r="E9" s="193"/>
    </row>
    <row r="10" spans="1:5" ht="15.75" customHeight="1" x14ac:dyDescent="0.25">
      <c r="A10" s="107" t="s">
        <v>12</v>
      </c>
      <c r="B10" s="113" t="s">
        <v>4</v>
      </c>
      <c r="C10" s="113" t="s">
        <v>13</v>
      </c>
      <c r="D10" s="108" t="s">
        <v>14</v>
      </c>
      <c r="E10" s="107" t="s">
        <v>15</v>
      </c>
    </row>
    <row r="11" spans="1:5" ht="15.75" customHeight="1" x14ac:dyDescent="0.25">
      <c r="A11" s="109" t="s">
        <v>16</v>
      </c>
      <c r="B11" s="112" t="s">
        <v>17</v>
      </c>
      <c r="C11" s="114" t="s">
        <v>18</v>
      </c>
      <c r="D11" s="109"/>
      <c r="E11" s="115">
        <f>E5</f>
        <v>0</v>
      </c>
    </row>
    <row r="12" spans="1:5" s="1" customFormat="1" ht="15.75" customHeight="1" x14ac:dyDescent="0.2">
      <c r="A12" s="109" t="s">
        <v>19</v>
      </c>
      <c r="B12" s="112" t="s">
        <v>20</v>
      </c>
      <c r="C12" s="112"/>
      <c r="D12" s="109"/>
      <c r="E12" s="115"/>
    </row>
    <row r="13" spans="1:5" s="1" customFormat="1" ht="15.75" customHeight="1" x14ac:dyDescent="0.2">
      <c r="A13" s="197" t="s">
        <v>21</v>
      </c>
      <c r="B13" s="197"/>
      <c r="C13" s="197"/>
      <c r="D13" s="197"/>
      <c r="E13" s="117">
        <f>ROUND(SUM(E11:E12),2)</f>
        <v>0</v>
      </c>
    </row>
    <row r="14" spans="1:5" x14ac:dyDescent="0.25">
      <c r="A14" s="194" t="s">
        <v>22</v>
      </c>
      <c r="B14" s="195"/>
      <c r="C14" s="195"/>
      <c r="D14" s="195"/>
      <c r="E14" s="196"/>
    </row>
    <row r="15" spans="1:5" x14ac:dyDescent="0.25">
      <c r="A15" s="109"/>
      <c r="B15" s="112"/>
      <c r="C15" s="112"/>
      <c r="D15" s="110"/>
      <c r="E15" s="111"/>
    </row>
    <row r="16" spans="1:5" ht="26.25" customHeight="1" x14ac:dyDescent="0.25">
      <c r="A16" s="193" t="s">
        <v>23</v>
      </c>
      <c r="B16" s="193"/>
      <c r="C16" s="193"/>
      <c r="D16" s="193"/>
      <c r="E16" s="193"/>
    </row>
    <row r="17" spans="1:5" ht="15.75" customHeight="1" x14ac:dyDescent="0.25">
      <c r="A17" s="107" t="s">
        <v>12</v>
      </c>
      <c r="B17" s="113" t="s">
        <v>4</v>
      </c>
      <c r="C17" s="113"/>
      <c r="D17" s="108" t="s">
        <v>14</v>
      </c>
      <c r="E17" s="107" t="s">
        <v>15</v>
      </c>
    </row>
    <row r="18" spans="1:5" ht="15.75" customHeight="1" x14ac:dyDescent="0.25">
      <c r="A18" s="109" t="s">
        <v>16</v>
      </c>
      <c r="B18" s="112" t="s">
        <v>24</v>
      </c>
      <c r="C18" s="112"/>
      <c r="D18" s="109"/>
      <c r="E18" s="172"/>
    </row>
    <row r="19" spans="1:5" ht="15.75" customHeight="1" x14ac:dyDescent="0.25">
      <c r="A19" s="109" t="s">
        <v>25</v>
      </c>
      <c r="B19" s="112" t="s">
        <v>26</v>
      </c>
      <c r="C19" s="112"/>
      <c r="D19" s="109"/>
      <c r="E19" s="172"/>
    </row>
    <row r="20" spans="1:5" s="1" customFormat="1" ht="15.75" customHeight="1" x14ac:dyDescent="0.2">
      <c r="A20" s="109" t="s">
        <v>19</v>
      </c>
      <c r="B20" s="112" t="s">
        <v>20</v>
      </c>
      <c r="C20" s="112"/>
      <c r="D20" s="109"/>
      <c r="E20" s="115"/>
    </row>
    <row r="21" spans="1:5" s="1" customFormat="1" ht="15.75" customHeight="1" x14ac:dyDescent="0.2">
      <c r="A21" s="197" t="s">
        <v>27</v>
      </c>
      <c r="B21" s="197"/>
      <c r="C21" s="197"/>
      <c r="D21" s="197"/>
      <c r="E21" s="117">
        <f>ROUND(SUM(E20:E20),2)</f>
        <v>0</v>
      </c>
    </row>
    <row r="22" spans="1:5" x14ac:dyDescent="0.25">
      <c r="A22" s="194" t="s">
        <v>28</v>
      </c>
      <c r="B22" s="195"/>
      <c r="C22" s="195"/>
      <c r="D22" s="195"/>
      <c r="E22" s="196"/>
    </row>
    <row r="23" spans="1:5" x14ac:dyDescent="0.25">
      <c r="A23" s="109"/>
      <c r="B23" s="112"/>
      <c r="C23" s="112"/>
      <c r="D23" s="110"/>
      <c r="E23" s="111"/>
    </row>
    <row r="24" spans="1:5" x14ac:dyDescent="0.25">
      <c r="A24" s="198" t="s">
        <v>29</v>
      </c>
      <c r="B24" s="198"/>
      <c r="C24" s="198"/>
      <c r="D24" s="198"/>
      <c r="E24" s="198"/>
    </row>
    <row r="25" spans="1:5" x14ac:dyDescent="0.25">
      <c r="A25" s="118" t="s">
        <v>12</v>
      </c>
      <c r="B25" s="118" t="s">
        <v>30</v>
      </c>
      <c r="C25" s="118"/>
      <c r="D25" s="118"/>
      <c r="E25" s="106" t="s">
        <v>15</v>
      </c>
    </row>
    <row r="26" spans="1:5" x14ac:dyDescent="0.25">
      <c r="A26" s="119" t="s">
        <v>31</v>
      </c>
      <c r="B26" s="120" t="s">
        <v>32</v>
      </c>
      <c r="C26" s="121" t="s">
        <v>33</v>
      </c>
      <c r="D26" s="120"/>
      <c r="E26" s="122">
        <f>E13</f>
        <v>0</v>
      </c>
    </row>
    <row r="27" spans="1:5" x14ac:dyDescent="0.25">
      <c r="A27" s="119" t="s">
        <v>34</v>
      </c>
      <c r="B27" s="120" t="s">
        <v>35</v>
      </c>
      <c r="C27" s="121" t="s">
        <v>36</v>
      </c>
      <c r="D27" s="120"/>
      <c r="E27" s="122">
        <f>E21</f>
        <v>0</v>
      </c>
    </row>
    <row r="28" spans="1:5" x14ac:dyDescent="0.25">
      <c r="A28" s="197" t="s">
        <v>37</v>
      </c>
      <c r="B28" s="197"/>
      <c r="C28" s="197"/>
      <c r="D28" s="197"/>
      <c r="E28" s="117">
        <f>SUM(E26:E27)</f>
        <v>0</v>
      </c>
    </row>
    <row r="29" spans="1:5" s="1" customFormat="1" ht="15.75" customHeight="1" x14ac:dyDescent="0.2">
      <c r="A29" s="123"/>
      <c r="B29" s="123"/>
      <c r="C29" s="123"/>
      <c r="D29" s="123"/>
      <c r="E29" s="124"/>
    </row>
    <row r="30" spans="1:5" s="1" customFormat="1" ht="25.5" customHeight="1" x14ac:dyDescent="0.2">
      <c r="A30" s="193" t="s">
        <v>38</v>
      </c>
      <c r="B30" s="193"/>
      <c r="C30" s="193"/>
      <c r="D30" s="193"/>
      <c r="E30" s="193"/>
    </row>
    <row r="31" spans="1:5" s="1" customFormat="1" ht="31.5" customHeight="1" x14ac:dyDescent="0.2">
      <c r="A31" s="193" t="s">
        <v>39</v>
      </c>
      <c r="B31" s="193"/>
      <c r="C31" s="113"/>
      <c r="D31" s="108" t="s">
        <v>14</v>
      </c>
      <c r="E31" s="108" t="s">
        <v>15</v>
      </c>
    </row>
    <row r="32" spans="1:5" s="1" customFormat="1" ht="15.75" customHeight="1" x14ac:dyDescent="0.2">
      <c r="A32" s="119" t="s">
        <v>16</v>
      </c>
      <c r="B32" s="120" t="s">
        <v>40</v>
      </c>
      <c r="C32" s="121" t="s">
        <v>41</v>
      </c>
      <c r="D32" s="125">
        <f>1/12</f>
        <v>8.3333333333333329E-2</v>
      </c>
      <c r="E32" s="122">
        <f>ROUND(($E$13*D32),2)</f>
        <v>0</v>
      </c>
    </row>
    <row r="33" spans="1:5" s="1" customFormat="1" ht="15.75" customHeight="1" x14ac:dyDescent="0.2">
      <c r="A33" s="119" t="s">
        <v>25</v>
      </c>
      <c r="B33" s="120" t="s">
        <v>42</v>
      </c>
      <c r="C33" s="121" t="s">
        <v>43</v>
      </c>
      <c r="D33" s="125">
        <f>1/12/3</f>
        <v>2.7777777777777776E-2</v>
      </c>
      <c r="E33" s="122">
        <f>ROUND(($E$13*D33),2)</f>
        <v>0</v>
      </c>
    </row>
    <row r="34" spans="1:5" s="1" customFormat="1" ht="15.75" customHeight="1" x14ac:dyDescent="0.2">
      <c r="A34" s="210" t="s">
        <v>44</v>
      </c>
      <c r="B34" s="211"/>
      <c r="C34" s="212"/>
      <c r="D34" s="126">
        <f>SUM(D32:D33)</f>
        <v>0.1111111111111111</v>
      </c>
      <c r="E34" s="127">
        <f>ROUND(SUM(E32:E33),2)</f>
        <v>0</v>
      </c>
    </row>
    <row r="35" spans="1:5" x14ac:dyDescent="0.25">
      <c r="A35" s="194" t="s">
        <v>45</v>
      </c>
      <c r="B35" s="195"/>
      <c r="C35" s="195"/>
      <c r="D35" s="195"/>
      <c r="E35" s="196"/>
    </row>
    <row r="36" spans="1:5" ht="30.75" customHeight="1" x14ac:dyDescent="0.25">
      <c r="A36" s="213" t="s">
        <v>46</v>
      </c>
      <c r="B36" s="213"/>
      <c r="C36" s="213"/>
      <c r="D36" s="213"/>
      <c r="E36" s="213"/>
    </row>
    <row r="37" spans="1:5" s="1" customFormat="1" ht="15.75" customHeight="1" x14ac:dyDescent="0.2">
      <c r="A37" s="123"/>
      <c r="B37" s="123"/>
      <c r="C37" s="123"/>
      <c r="D37" s="123"/>
      <c r="E37" s="124"/>
    </row>
    <row r="38" spans="1:5" s="1" customFormat="1" ht="25.5" customHeight="1" x14ac:dyDescent="0.2">
      <c r="A38" s="199" t="s">
        <v>47</v>
      </c>
      <c r="B38" s="199"/>
      <c r="C38" s="199"/>
      <c r="D38" s="199"/>
      <c r="E38" s="199"/>
    </row>
    <row r="39" spans="1:5" s="1" customFormat="1" ht="25.5" customHeight="1" x14ac:dyDescent="0.2">
      <c r="A39" s="214" t="s">
        <v>48</v>
      </c>
      <c r="B39" s="214"/>
      <c r="C39" s="214"/>
      <c r="D39" s="214"/>
      <c r="E39" s="128">
        <f>E13+E34</f>
        <v>0</v>
      </c>
    </row>
    <row r="40" spans="1:5" s="1" customFormat="1" ht="31.5" customHeight="1" x14ac:dyDescent="0.2">
      <c r="A40" s="193" t="s">
        <v>49</v>
      </c>
      <c r="B40" s="193"/>
      <c r="C40" s="113"/>
      <c r="D40" s="108" t="s">
        <v>14</v>
      </c>
      <c r="E40" s="108" t="s">
        <v>15</v>
      </c>
    </row>
    <row r="41" spans="1:5" s="1" customFormat="1" ht="15.75" customHeight="1" x14ac:dyDescent="0.2">
      <c r="A41" s="119" t="s">
        <v>16</v>
      </c>
      <c r="B41" s="120" t="s">
        <v>50</v>
      </c>
      <c r="C41" s="121" t="s">
        <v>51</v>
      </c>
      <c r="D41" s="125">
        <v>0.2</v>
      </c>
      <c r="E41" s="122">
        <f t="shared" ref="E41:E48" si="0">ROUND(($E$39*D41),2)</f>
        <v>0</v>
      </c>
    </row>
    <row r="42" spans="1:5" s="1" customFormat="1" ht="15.75" customHeight="1" x14ac:dyDescent="0.2">
      <c r="A42" s="119" t="s">
        <v>25</v>
      </c>
      <c r="B42" s="120" t="s">
        <v>52</v>
      </c>
      <c r="C42" s="121" t="s">
        <v>53</v>
      </c>
      <c r="D42" s="125">
        <v>1.4999999999999999E-2</v>
      </c>
      <c r="E42" s="122">
        <f t="shared" si="0"/>
        <v>0</v>
      </c>
    </row>
    <row r="43" spans="1:5" s="1" customFormat="1" ht="15.75" customHeight="1" x14ac:dyDescent="0.2">
      <c r="A43" s="119" t="s">
        <v>19</v>
      </c>
      <c r="B43" s="120" t="s">
        <v>54</v>
      </c>
      <c r="C43" s="121" t="s">
        <v>55</v>
      </c>
      <c r="D43" s="125">
        <v>0.01</v>
      </c>
      <c r="E43" s="122">
        <f t="shared" si="0"/>
        <v>0</v>
      </c>
    </row>
    <row r="44" spans="1:5" s="1" customFormat="1" ht="15.75" customHeight="1" x14ac:dyDescent="0.2">
      <c r="A44" s="119" t="s">
        <v>56</v>
      </c>
      <c r="B44" s="120" t="s">
        <v>57</v>
      </c>
      <c r="C44" s="121" t="s">
        <v>58</v>
      </c>
      <c r="D44" s="125">
        <v>2E-3</v>
      </c>
      <c r="E44" s="122">
        <f t="shared" si="0"/>
        <v>0</v>
      </c>
    </row>
    <row r="45" spans="1:5" s="1" customFormat="1" ht="15.75" customHeight="1" x14ac:dyDescent="0.2">
      <c r="A45" s="119" t="s">
        <v>59</v>
      </c>
      <c r="B45" s="120" t="s">
        <v>60</v>
      </c>
      <c r="C45" s="121" t="s">
        <v>61</v>
      </c>
      <c r="D45" s="125">
        <v>2.5000000000000001E-2</v>
      </c>
      <c r="E45" s="122">
        <f t="shared" si="0"/>
        <v>0</v>
      </c>
    </row>
    <row r="46" spans="1:5" s="1" customFormat="1" ht="15.75" customHeight="1" x14ac:dyDescent="0.2">
      <c r="A46" s="119" t="s">
        <v>62</v>
      </c>
      <c r="B46" s="120" t="s">
        <v>63</v>
      </c>
      <c r="C46" s="121" t="s">
        <v>64</v>
      </c>
      <c r="D46" s="125">
        <v>0.08</v>
      </c>
      <c r="E46" s="122">
        <f t="shared" si="0"/>
        <v>0</v>
      </c>
    </row>
    <row r="47" spans="1:5" s="1" customFormat="1" ht="31.5" customHeight="1" x14ac:dyDescent="0.2">
      <c r="A47" s="109" t="s">
        <v>65</v>
      </c>
      <c r="B47" s="129" t="s">
        <v>66</v>
      </c>
      <c r="C47" s="114" t="s">
        <v>67</v>
      </c>
      <c r="D47" s="130"/>
      <c r="E47" s="131">
        <f t="shared" si="0"/>
        <v>0</v>
      </c>
    </row>
    <row r="48" spans="1:5" s="1" customFormat="1" ht="15.75" customHeight="1" x14ac:dyDescent="0.2">
      <c r="A48" s="119" t="s">
        <v>68</v>
      </c>
      <c r="B48" s="120" t="s">
        <v>69</v>
      </c>
      <c r="C48" s="121" t="s">
        <v>70</v>
      </c>
      <c r="D48" s="125">
        <v>6.0000000000000001E-3</v>
      </c>
      <c r="E48" s="122">
        <f t="shared" si="0"/>
        <v>0</v>
      </c>
    </row>
    <row r="49" spans="1:7" s="1" customFormat="1" ht="15.75" customHeight="1" x14ac:dyDescent="0.2">
      <c r="A49" s="197" t="s">
        <v>71</v>
      </c>
      <c r="B49" s="197"/>
      <c r="C49" s="116"/>
      <c r="D49" s="126">
        <f>SUM(D41:D48)</f>
        <v>0.33800000000000008</v>
      </c>
      <c r="E49" s="127">
        <f>SUM(E41:E48)</f>
        <v>0</v>
      </c>
    </row>
    <row r="50" spans="1:7" x14ac:dyDescent="0.25">
      <c r="A50" s="194" t="s">
        <v>72</v>
      </c>
      <c r="B50" s="195"/>
      <c r="C50" s="195"/>
      <c r="D50" s="195"/>
      <c r="E50" s="196"/>
    </row>
    <row r="51" spans="1:7" ht="30.75" customHeight="1" x14ac:dyDescent="0.25">
      <c r="A51" s="213" t="s">
        <v>73</v>
      </c>
      <c r="B51" s="213"/>
      <c r="C51" s="213"/>
      <c r="D51" s="213"/>
      <c r="E51" s="213"/>
    </row>
    <row r="52" spans="1:7" x14ac:dyDescent="0.25">
      <c r="A52" s="194" t="s">
        <v>74</v>
      </c>
      <c r="B52" s="195"/>
      <c r="C52" s="195"/>
      <c r="D52" s="195"/>
      <c r="E52" s="196"/>
    </row>
    <row r="53" spans="1:7" x14ac:dyDescent="0.25">
      <c r="A53" s="132"/>
      <c r="B53" s="112"/>
      <c r="C53" s="112"/>
      <c r="D53" s="110"/>
      <c r="E53" s="111"/>
    </row>
    <row r="54" spans="1:7" s="1" customFormat="1" ht="15.75" customHeight="1" x14ac:dyDescent="0.2">
      <c r="A54" s="216" t="s">
        <v>75</v>
      </c>
      <c r="B54" s="217"/>
      <c r="C54" s="218"/>
      <c r="D54" s="133" t="s">
        <v>76</v>
      </c>
      <c r="E54" s="106" t="s">
        <v>15</v>
      </c>
    </row>
    <row r="55" spans="1:7" s="1" customFormat="1" ht="12.75" x14ac:dyDescent="0.2">
      <c r="A55" s="119" t="s">
        <v>16</v>
      </c>
      <c r="B55" s="120" t="s">
        <v>77</v>
      </c>
      <c r="C55" s="121" t="s">
        <v>335</v>
      </c>
      <c r="D55" s="188">
        <v>10.93</v>
      </c>
      <c r="E55" s="122">
        <f>ROUND(((D55*26)-(6%*E15)),2)</f>
        <v>284.18</v>
      </c>
    </row>
    <row r="56" spans="1:7" s="1" customFormat="1" ht="12.75" x14ac:dyDescent="0.2">
      <c r="A56" s="119" t="s">
        <v>25</v>
      </c>
      <c r="B56" s="120" t="s">
        <v>78</v>
      </c>
      <c r="C56" s="134" t="s">
        <v>79</v>
      </c>
      <c r="D56" s="188">
        <v>14.28</v>
      </c>
      <c r="E56" s="122">
        <f>ROUND((D56*22*0.8),2)</f>
        <v>251.33</v>
      </c>
    </row>
    <row r="57" spans="1:7" s="1" customFormat="1" ht="12.75" x14ac:dyDescent="0.2">
      <c r="A57" s="119" t="s">
        <v>19</v>
      </c>
      <c r="B57" s="120" t="s">
        <v>80</v>
      </c>
      <c r="C57" s="134" t="s">
        <v>349</v>
      </c>
      <c r="D57" s="120"/>
      <c r="E57" s="122">
        <v>146</v>
      </c>
      <c r="G57" s="135"/>
    </row>
    <row r="58" spans="1:7" s="1" customFormat="1" ht="12.75" x14ac:dyDescent="0.2">
      <c r="A58" s="119" t="s">
        <v>56</v>
      </c>
      <c r="B58" s="120" t="s">
        <v>81</v>
      </c>
      <c r="C58" s="134" t="s">
        <v>349</v>
      </c>
      <c r="D58" s="120"/>
      <c r="E58" s="122">
        <v>12.11</v>
      </c>
    </row>
    <row r="59" spans="1:7" s="1" customFormat="1" ht="12.75" x14ac:dyDescent="0.2">
      <c r="A59" s="119" t="s">
        <v>59</v>
      </c>
      <c r="B59" s="120" t="s">
        <v>82</v>
      </c>
      <c r="C59" s="134" t="s">
        <v>349</v>
      </c>
      <c r="D59" s="120"/>
      <c r="E59" s="122">
        <v>4.1500000000000004</v>
      </c>
    </row>
    <row r="60" spans="1:7" s="1" customFormat="1" ht="15.75" x14ac:dyDescent="0.25">
      <c r="A60" s="119" t="s">
        <v>62</v>
      </c>
      <c r="B60" s="120" t="s">
        <v>83</v>
      </c>
      <c r="C60" s="120"/>
      <c r="D60" s="41"/>
      <c r="E60" s="58"/>
    </row>
    <row r="61" spans="1:7" x14ac:dyDescent="0.25">
      <c r="A61" s="119" t="s">
        <v>65</v>
      </c>
      <c r="B61" s="120" t="s">
        <v>20</v>
      </c>
      <c r="C61" s="120"/>
      <c r="D61" s="120"/>
      <c r="E61" s="115"/>
    </row>
    <row r="62" spans="1:7" x14ac:dyDescent="0.25">
      <c r="A62" s="197" t="s">
        <v>84</v>
      </c>
      <c r="B62" s="197"/>
      <c r="C62" s="197"/>
      <c r="D62" s="197"/>
      <c r="E62" s="117">
        <f>SUM(E55:E61)</f>
        <v>697.77</v>
      </c>
    </row>
    <row r="63" spans="1:7" x14ac:dyDescent="0.25">
      <c r="A63" s="194" t="s">
        <v>85</v>
      </c>
      <c r="B63" s="195"/>
      <c r="C63" s="195"/>
      <c r="D63" s="195"/>
      <c r="E63" s="196"/>
    </row>
    <row r="64" spans="1:7" x14ac:dyDescent="0.25">
      <c r="A64" s="194" t="s">
        <v>86</v>
      </c>
      <c r="B64" s="195"/>
      <c r="C64" s="195"/>
      <c r="D64" s="195"/>
      <c r="E64" s="196"/>
    </row>
    <row r="65" spans="1:9" x14ac:dyDescent="0.25">
      <c r="A65" s="194" t="s">
        <v>348</v>
      </c>
      <c r="B65" s="195"/>
      <c r="C65" s="195"/>
      <c r="D65" s="195"/>
      <c r="E65" s="196"/>
    </row>
    <row r="66" spans="1:9" x14ac:dyDescent="0.25">
      <c r="A66" s="194" t="s">
        <v>336</v>
      </c>
      <c r="B66" s="195"/>
      <c r="C66" s="195"/>
      <c r="D66" s="195"/>
      <c r="E66" s="196"/>
    </row>
    <row r="67" spans="1:9" x14ac:dyDescent="0.25">
      <c r="A67" s="194" t="s">
        <v>87</v>
      </c>
      <c r="B67" s="195"/>
      <c r="C67" s="195"/>
      <c r="D67" s="195"/>
      <c r="E67" s="196"/>
    </row>
    <row r="68" spans="1:9" s="1" customFormat="1" ht="15.75" customHeight="1" x14ac:dyDescent="0.2">
      <c r="A68" s="123"/>
      <c r="B68" s="123"/>
      <c r="C68" s="123"/>
      <c r="D68" s="123"/>
      <c r="E68" s="124"/>
    </row>
    <row r="69" spans="1:9" x14ac:dyDescent="0.25">
      <c r="A69" s="198" t="s">
        <v>88</v>
      </c>
      <c r="B69" s="198"/>
      <c r="C69" s="198"/>
      <c r="D69" s="198"/>
      <c r="E69" s="198"/>
    </row>
    <row r="70" spans="1:9" x14ac:dyDescent="0.25">
      <c r="A70" s="118" t="s">
        <v>12</v>
      </c>
      <c r="B70" s="118" t="s">
        <v>30</v>
      </c>
      <c r="C70" s="118"/>
      <c r="D70" s="118"/>
      <c r="E70" s="118" t="s">
        <v>15</v>
      </c>
    </row>
    <row r="71" spans="1:9" x14ac:dyDescent="0.25">
      <c r="A71" s="119" t="s">
        <v>89</v>
      </c>
      <c r="B71" s="120" t="s">
        <v>90</v>
      </c>
      <c r="C71" s="121" t="s">
        <v>91</v>
      </c>
      <c r="D71" s="125">
        <f>D34</f>
        <v>0.1111111111111111</v>
      </c>
      <c r="E71" s="122">
        <f>E34</f>
        <v>0</v>
      </c>
    </row>
    <row r="72" spans="1:9" x14ac:dyDescent="0.25">
      <c r="A72" s="119" t="s">
        <v>92</v>
      </c>
      <c r="B72" s="120" t="s">
        <v>93</v>
      </c>
      <c r="C72" s="121" t="s">
        <v>94</v>
      </c>
      <c r="D72" s="125">
        <f>D49</f>
        <v>0.33800000000000008</v>
      </c>
      <c r="E72" s="122">
        <f>E49</f>
        <v>0</v>
      </c>
    </row>
    <row r="73" spans="1:9" x14ac:dyDescent="0.25">
      <c r="A73" s="119" t="s">
        <v>95</v>
      </c>
      <c r="B73" s="120" t="s">
        <v>96</v>
      </c>
      <c r="C73" s="121" t="s">
        <v>97</v>
      </c>
      <c r="D73" s="136"/>
      <c r="E73" s="122">
        <f>E62</f>
        <v>697.77</v>
      </c>
    </row>
    <row r="74" spans="1:9" x14ac:dyDescent="0.25">
      <c r="A74" s="197" t="s">
        <v>98</v>
      </c>
      <c r="B74" s="197"/>
      <c r="C74" s="116"/>
      <c r="D74" s="126">
        <f>SUM(D71:D73)</f>
        <v>0.44911111111111118</v>
      </c>
      <c r="E74" s="117">
        <f>SUM(E71:E73)</f>
        <v>697.77</v>
      </c>
    </row>
    <row r="75" spans="1:9" x14ac:dyDescent="0.25">
      <c r="A75" s="219"/>
      <c r="B75" s="220"/>
      <c r="C75" s="220"/>
      <c r="D75" s="221"/>
      <c r="E75" s="155"/>
    </row>
    <row r="76" spans="1:9" x14ac:dyDescent="0.25">
      <c r="A76" s="199" t="s">
        <v>99</v>
      </c>
      <c r="B76" s="199"/>
      <c r="C76" s="199"/>
      <c r="D76" s="199"/>
      <c r="E76" s="199"/>
    </row>
    <row r="77" spans="1:9" s="1" customFormat="1" ht="24" customHeight="1" x14ac:dyDescent="0.2">
      <c r="A77" s="223" t="s">
        <v>100</v>
      </c>
      <c r="B77" s="224"/>
      <c r="C77" s="224"/>
      <c r="D77" s="225"/>
      <c r="E77" s="128">
        <f>SUM(E28,E34,E49)</f>
        <v>0</v>
      </c>
    </row>
    <row r="78" spans="1:9" x14ac:dyDescent="0.25">
      <c r="A78" s="123"/>
      <c r="B78" s="123"/>
      <c r="C78" s="123"/>
      <c r="D78" s="123"/>
      <c r="E78" s="124"/>
      <c r="H78" s="98"/>
      <c r="I78" s="139"/>
    </row>
    <row r="79" spans="1:9" x14ac:dyDescent="0.25">
      <c r="A79" s="193" t="s">
        <v>101</v>
      </c>
      <c r="B79" s="193"/>
      <c r="C79" s="193"/>
      <c r="D79" s="193"/>
      <c r="E79" s="193"/>
      <c r="H79" s="98"/>
      <c r="I79" s="139"/>
    </row>
    <row r="80" spans="1:9" x14ac:dyDescent="0.25">
      <c r="A80" s="119" t="s">
        <v>16</v>
      </c>
      <c r="B80" s="137" t="s">
        <v>102</v>
      </c>
      <c r="C80" s="138" t="s">
        <v>103</v>
      </c>
      <c r="D80" s="174">
        <f>(0.1*(1/12))</f>
        <v>8.3333333333333332E-3</v>
      </c>
      <c r="E80" s="175">
        <f>ROUND(D80*$E$77,2)</f>
        <v>0</v>
      </c>
      <c r="I80" s="139"/>
    </row>
    <row r="81" spans="1:9" x14ac:dyDescent="0.25">
      <c r="A81" s="119" t="s">
        <v>25</v>
      </c>
      <c r="B81" s="140" t="s">
        <v>104</v>
      </c>
      <c r="C81" s="138" t="s">
        <v>105</v>
      </c>
      <c r="D81" s="176">
        <f>0.08*D80</f>
        <v>6.6666666666666664E-4</v>
      </c>
      <c r="E81" s="175">
        <f t="shared" ref="E81:E85" si="1">ROUND(D81*$E$77,2)</f>
        <v>0</v>
      </c>
    </row>
    <row r="82" spans="1:9" x14ac:dyDescent="0.25">
      <c r="A82" s="119" t="s">
        <v>19</v>
      </c>
      <c r="B82" s="141" t="s">
        <v>106</v>
      </c>
      <c r="C82" s="142" t="s">
        <v>107</v>
      </c>
      <c r="D82" s="177">
        <f>0.08*0.4*0.05</f>
        <v>1.6000000000000001E-3</v>
      </c>
      <c r="E82" s="175">
        <f t="shared" si="1"/>
        <v>0</v>
      </c>
    </row>
    <row r="83" spans="1:9" x14ac:dyDescent="0.25">
      <c r="A83" s="119" t="s">
        <v>56</v>
      </c>
      <c r="B83" s="137" t="s">
        <v>108</v>
      </c>
      <c r="C83" s="138" t="s">
        <v>109</v>
      </c>
      <c r="D83" s="178">
        <f>7/30/12</f>
        <v>1.9444444444444445E-2</v>
      </c>
      <c r="E83" s="175">
        <f t="shared" si="1"/>
        <v>0</v>
      </c>
    </row>
    <row r="84" spans="1:9" ht="26.25" x14ac:dyDescent="0.25">
      <c r="A84" s="119" t="s">
        <v>59</v>
      </c>
      <c r="B84" s="141" t="s">
        <v>110</v>
      </c>
      <c r="C84" s="142" t="s">
        <v>111</v>
      </c>
      <c r="D84" s="176">
        <f>D49*D83</f>
        <v>6.5722222222222241E-3</v>
      </c>
      <c r="E84" s="175">
        <f t="shared" si="1"/>
        <v>0</v>
      </c>
    </row>
    <row r="85" spans="1:9" x14ac:dyDescent="0.25">
      <c r="A85" s="119" t="s">
        <v>62</v>
      </c>
      <c r="B85" s="141" t="s">
        <v>112</v>
      </c>
      <c r="C85" s="142" t="s">
        <v>113</v>
      </c>
      <c r="D85" s="177">
        <f>(0.08*(0.5)/12)</f>
        <v>3.3333333333333335E-3</v>
      </c>
      <c r="E85" s="175">
        <f t="shared" si="1"/>
        <v>0</v>
      </c>
    </row>
    <row r="86" spans="1:9" s="1" customFormat="1" ht="15.75" customHeight="1" x14ac:dyDescent="0.2">
      <c r="A86" s="197" t="s">
        <v>114</v>
      </c>
      <c r="B86" s="197"/>
      <c r="C86" s="116"/>
      <c r="D86" s="179">
        <f>SUM(D80:D85)</f>
        <v>3.9949999999999999E-2</v>
      </c>
      <c r="E86" s="180">
        <f>D86*E77</f>
        <v>0</v>
      </c>
    </row>
    <row r="87" spans="1:9" ht="25.5" customHeight="1" x14ac:dyDescent="0.25">
      <c r="A87" s="207" t="s">
        <v>337</v>
      </c>
      <c r="B87" s="208"/>
      <c r="C87" s="208"/>
      <c r="D87" s="208"/>
      <c r="E87" s="209"/>
    </row>
    <row r="88" spans="1:9" ht="25.5" customHeight="1" x14ac:dyDescent="0.25">
      <c r="A88" s="123"/>
      <c r="B88" s="123"/>
      <c r="C88" s="123"/>
      <c r="D88" s="123"/>
      <c r="E88" s="124"/>
    </row>
    <row r="89" spans="1:9" s="1" customFormat="1" ht="15.75" customHeight="1" x14ac:dyDescent="0.2">
      <c r="A89" s="199" t="s">
        <v>115</v>
      </c>
      <c r="B89" s="199"/>
      <c r="C89" s="199"/>
      <c r="D89" s="199"/>
      <c r="E89" s="199"/>
    </row>
    <row r="90" spans="1:9" ht="25.5" customHeight="1" x14ac:dyDescent="0.25">
      <c r="A90" s="214" t="s">
        <v>116</v>
      </c>
      <c r="B90" s="214"/>
      <c r="C90" s="214"/>
      <c r="D90" s="214"/>
      <c r="E90" s="128">
        <f>E13+E74+E86</f>
        <v>697.77</v>
      </c>
    </row>
    <row r="91" spans="1:9" x14ac:dyDescent="0.25">
      <c r="A91" s="123"/>
      <c r="B91" s="123"/>
      <c r="C91" s="123"/>
      <c r="D91" s="123"/>
      <c r="E91" s="124"/>
    </row>
    <row r="92" spans="1:9" x14ac:dyDescent="0.25">
      <c r="A92" s="193" t="s">
        <v>117</v>
      </c>
      <c r="B92" s="193"/>
      <c r="C92" s="193"/>
      <c r="D92" s="193"/>
      <c r="E92" s="193"/>
    </row>
    <row r="93" spans="1:9" x14ac:dyDescent="0.25">
      <c r="A93" s="215" t="s">
        <v>118</v>
      </c>
      <c r="B93" s="215"/>
      <c r="C93" s="215"/>
      <c r="D93" s="215"/>
      <c r="E93" s="215"/>
      <c r="H93" s="143"/>
      <c r="I93" s="98"/>
    </row>
    <row r="94" spans="1:9" x14ac:dyDescent="0.25">
      <c r="A94" s="106" t="s">
        <v>12</v>
      </c>
      <c r="B94" s="118" t="s">
        <v>4</v>
      </c>
      <c r="C94" s="118"/>
      <c r="D94" s="108" t="s">
        <v>14</v>
      </c>
      <c r="E94" s="106" t="s">
        <v>15</v>
      </c>
      <c r="H94" s="143"/>
      <c r="I94" s="98"/>
    </row>
    <row r="95" spans="1:9" x14ac:dyDescent="0.25">
      <c r="A95" s="119" t="s">
        <v>16</v>
      </c>
      <c r="B95" s="120" t="s">
        <v>119</v>
      </c>
      <c r="C95" s="121" t="s">
        <v>41</v>
      </c>
      <c r="D95" s="125">
        <f>1/12</f>
        <v>8.3333333333333329E-2</v>
      </c>
      <c r="E95" s="122">
        <f>ROUND(D95*$E$90,2)</f>
        <v>58.15</v>
      </c>
      <c r="H95" s="143"/>
      <c r="I95" s="98"/>
    </row>
    <row r="96" spans="1:9" x14ac:dyDescent="0.25">
      <c r="A96" s="119" t="s">
        <v>25</v>
      </c>
      <c r="B96" s="120" t="s">
        <v>120</v>
      </c>
      <c r="C96" s="121" t="s">
        <v>121</v>
      </c>
      <c r="D96" s="125"/>
      <c r="E96" s="122">
        <f t="shared" ref="E96:E100" si="2">ROUND(D96*$E$90,2)</f>
        <v>0</v>
      </c>
      <c r="H96" s="143"/>
      <c r="I96" s="98"/>
    </row>
    <row r="97" spans="1:7" x14ac:dyDescent="0.25">
      <c r="A97" s="119" t="s">
        <v>19</v>
      </c>
      <c r="B97" s="120" t="s">
        <v>122</v>
      </c>
      <c r="C97" s="121" t="s">
        <v>121</v>
      </c>
      <c r="D97" s="125"/>
      <c r="E97" s="122">
        <f t="shared" si="2"/>
        <v>0</v>
      </c>
    </row>
    <row r="98" spans="1:7" x14ac:dyDescent="0.25">
      <c r="A98" s="119" t="s">
        <v>56</v>
      </c>
      <c r="B98" s="120" t="s">
        <v>123</v>
      </c>
      <c r="C98" s="121" t="s">
        <v>124</v>
      </c>
      <c r="D98" s="125"/>
      <c r="E98" s="122">
        <f t="shared" si="2"/>
        <v>0</v>
      </c>
    </row>
    <row r="99" spans="1:7" x14ac:dyDescent="0.25">
      <c r="A99" s="119" t="s">
        <v>59</v>
      </c>
      <c r="B99" s="120" t="s">
        <v>125</v>
      </c>
      <c r="C99" s="121" t="s">
        <v>124</v>
      </c>
      <c r="D99" s="125"/>
      <c r="E99" s="122">
        <f t="shared" si="2"/>
        <v>0</v>
      </c>
      <c r="F99" s="98"/>
      <c r="G99" s="98"/>
    </row>
    <row r="100" spans="1:7" s="1" customFormat="1" ht="12.75" x14ac:dyDescent="0.2">
      <c r="A100" s="119" t="s">
        <v>65</v>
      </c>
      <c r="B100" s="120" t="s">
        <v>20</v>
      </c>
      <c r="C100" s="120"/>
      <c r="D100" s="120"/>
      <c r="E100" s="122">
        <f t="shared" si="2"/>
        <v>0</v>
      </c>
    </row>
    <row r="101" spans="1:7" s="1" customFormat="1" ht="12.75" x14ac:dyDescent="0.2">
      <c r="A101" s="210" t="s">
        <v>126</v>
      </c>
      <c r="B101" s="211"/>
      <c r="C101" s="211"/>
      <c r="D101" s="144">
        <f>SUM(D95:D100)</f>
        <v>8.3333333333333329E-2</v>
      </c>
      <c r="E101" s="127">
        <f>SUM(E95:E100)</f>
        <v>58.15</v>
      </c>
    </row>
    <row r="102" spans="1:7" x14ac:dyDescent="0.25">
      <c r="A102" s="119" t="s">
        <v>68</v>
      </c>
      <c r="B102" s="120" t="s">
        <v>127</v>
      </c>
      <c r="C102" s="125"/>
      <c r="D102" s="125">
        <v>9.5699999999999993E-2</v>
      </c>
      <c r="E102" s="122">
        <f>ROUND(D102*E101,2)</f>
        <v>5.56</v>
      </c>
    </row>
    <row r="103" spans="1:7" ht="31.5" customHeight="1" x14ac:dyDescent="0.25">
      <c r="A103" s="119" t="s">
        <v>128</v>
      </c>
      <c r="B103" s="120" t="s">
        <v>129</v>
      </c>
      <c r="C103" s="120"/>
      <c r="D103" s="125">
        <v>4.5999999999999999E-3</v>
      </c>
      <c r="E103" s="122">
        <f>ROUND(D103*E101,2)</f>
        <v>0.27</v>
      </c>
    </row>
    <row r="104" spans="1:7" s="1" customFormat="1" ht="15.75" customHeight="1" x14ac:dyDescent="0.2">
      <c r="A104" s="198" t="s">
        <v>130</v>
      </c>
      <c r="B104" s="198"/>
      <c r="C104" s="106"/>
      <c r="D104" s="126">
        <f>SUM(D95:D100,D102,D103)</f>
        <v>0.18363333333333332</v>
      </c>
      <c r="E104" s="127">
        <f>E102+E103</f>
        <v>5.83</v>
      </c>
    </row>
    <row r="105" spans="1:7" ht="25.5" customHeight="1" x14ac:dyDescent="0.25">
      <c r="A105" s="213" t="s">
        <v>131</v>
      </c>
      <c r="B105" s="213"/>
      <c r="C105" s="213"/>
      <c r="D105" s="213"/>
      <c r="E105" s="213"/>
    </row>
    <row r="106" spans="1:7" x14ac:dyDescent="0.25">
      <c r="A106" s="123"/>
      <c r="B106" s="123"/>
      <c r="C106" s="123"/>
      <c r="D106" s="123"/>
      <c r="E106" s="124"/>
    </row>
    <row r="107" spans="1:7" x14ac:dyDescent="0.25">
      <c r="A107" s="193" t="s">
        <v>132</v>
      </c>
      <c r="B107" s="193"/>
      <c r="C107" s="193"/>
      <c r="D107" s="193"/>
      <c r="E107" s="193"/>
    </row>
    <row r="108" spans="1:7" x14ac:dyDescent="0.25">
      <c r="A108" s="108" t="s">
        <v>12</v>
      </c>
      <c r="B108" s="133" t="s">
        <v>4</v>
      </c>
      <c r="C108" s="133"/>
      <c r="D108" s="108"/>
      <c r="E108" s="108" t="s">
        <v>15</v>
      </c>
    </row>
    <row r="109" spans="1:7" x14ac:dyDescent="0.25">
      <c r="A109" s="119" t="s">
        <v>16</v>
      </c>
      <c r="B109" s="120" t="s">
        <v>133</v>
      </c>
      <c r="C109" s="121" t="s">
        <v>121</v>
      </c>
      <c r="D109" s="125"/>
      <c r="E109" s="192"/>
    </row>
    <row r="110" spans="1:7" x14ac:dyDescent="0.25">
      <c r="A110" s="119" t="s">
        <v>25</v>
      </c>
      <c r="B110" s="120" t="s">
        <v>134</v>
      </c>
      <c r="C110" s="121" t="s">
        <v>121</v>
      </c>
      <c r="D110" s="125"/>
      <c r="E110" s="192"/>
    </row>
    <row r="111" spans="1:7" s="1" customFormat="1" ht="15.75" customHeight="1" x14ac:dyDescent="0.2">
      <c r="A111" s="119" t="s">
        <v>19</v>
      </c>
      <c r="B111" s="120" t="s">
        <v>20</v>
      </c>
      <c r="C111" s="120"/>
      <c r="D111" s="125"/>
      <c r="E111" s="145"/>
    </row>
    <row r="112" spans="1:7" ht="25.5" customHeight="1" x14ac:dyDescent="0.25">
      <c r="A112" s="197" t="s">
        <v>135</v>
      </c>
      <c r="B112" s="197"/>
      <c r="C112" s="197"/>
      <c r="D112" s="197"/>
      <c r="E112" s="146">
        <f>SUM(E109:E111)</f>
        <v>0</v>
      </c>
    </row>
    <row r="113" spans="1:6" ht="25.5" customHeight="1" x14ac:dyDescent="0.25">
      <c r="A113" s="123"/>
      <c r="B113" s="123"/>
      <c r="C113" s="123"/>
      <c r="D113" s="123"/>
      <c r="E113" s="124"/>
    </row>
    <row r="114" spans="1:6" s="3" customFormat="1" ht="25.5" customHeight="1" x14ac:dyDescent="0.2">
      <c r="A114" s="199" t="s">
        <v>136</v>
      </c>
      <c r="B114" s="199"/>
      <c r="C114" s="199"/>
      <c r="D114" s="199"/>
      <c r="E114" s="199"/>
    </row>
    <row r="115" spans="1:6" s="3" customFormat="1" ht="12.75" x14ac:dyDescent="0.2">
      <c r="A115" s="214" t="s">
        <v>137</v>
      </c>
      <c r="B115" s="214"/>
      <c r="C115" s="214"/>
      <c r="D115" s="214"/>
      <c r="E115" s="128">
        <f>SUM(E90+E101+E112)</f>
        <v>755.92</v>
      </c>
    </row>
    <row r="116" spans="1:6" s="3" customFormat="1" ht="12.75" x14ac:dyDescent="0.2">
      <c r="A116" s="108"/>
      <c r="B116" s="147" t="s">
        <v>138</v>
      </c>
      <c r="C116" s="147"/>
      <c r="D116" s="108" t="s">
        <v>14</v>
      </c>
      <c r="E116" s="108" t="s">
        <v>15</v>
      </c>
    </row>
    <row r="117" spans="1:6" s="3" customFormat="1" ht="12.75" x14ac:dyDescent="0.2">
      <c r="A117" s="119" t="s">
        <v>16</v>
      </c>
      <c r="B117" s="120" t="s">
        <v>139</v>
      </c>
      <c r="C117" s="121" t="s">
        <v>121</v>
      </c>
      <c r="D117" s="125"/>
      <c r="E117" s="122">
        <f>ROUND(($E$115*D117),2)</f>
        <v>0</v>
      </c>
    </row>
    <row r="118" spans="1:6" s="3" customFormat="1" ht="12.75" x14ac:dyDescent="0.2">
      <c r="A118" s="119" t="s">
        <v>25</v>
      </c>
      <c r="B118" s="120" t="s">
        <v>140</v>
      </c>
      <c r="C118" s="121" t="s">
        <v>121</v>
      </c>
      <c r="D118" s="125"/>
      <c r="E118" s="122">
        <f>ROUND(($E$115*D118),2)</f>
        <v>0</v>
      </c>
    </row>
    <row r="119" spans="1:6" s="3" customFormat="1" ht="12.75" x14ac:dyDescent="0.2">
      <c r="A119" s="119"/>
      <c r="B119" s="120" t="s">
        <v>141</v>
      </c>
      <c r="C119" s="120"/>
      <c r="D119" s="125"/>
      <c r="E119" s="122">
        <f>E115+E117+E118</f>
        <v>755.92</v>
      </c>
    </row>
    <row r="120" spans="1:6" s="3" customFormat="1" ht="12.75" x14ac:dyDescent="0.2">
      <c r="A120" s="119" t="s">
        <v>19</v>
      </c>
      <c r="B120" s="148" t="s">
        <v>142</v>
      </c>
      <c r="C120" s="121" t="s">
        <v>143</v>
      </c>
      <c r="D120" s="149">
        <f>(100-(D127*100))/100</f>
        <v>0.91349999999999998</v>
      </c>
      <c r="E120" s="122">
        <f>ROUND(E119/D120,2)</f>
        <v>827.5</v>
      </c>
    </row>
    <row r="121" spans="1:6" s="3" customFormat="1" ht="12.75" x14ac:dyDescent="0.2">
      <c r="A121" s="119"/>
      <c r="B121" s="120" t="s">
        <v>144</v>
      </c>
      <c r="C121" s="120"/>
      <c r="D121" s="125"/>
      <c r="E121" s="122"/>
    </row>
    <row r="122" spans="1:6" s="3" customFormat="1" ht="12.75" x14ac:dyDescent="0.2">
      <c r="A122" s="119"/>
      <c r="B122" s="120" t="s">
        <v>145</v>
      </c>
      <c r="C122" s="120"/>
      <c r="D122" s="150">
        <v>6.4999999999999997E-3</v>
      </c>
      <c r="E122" s="122">
        <f>ROUND($E$120*D122,2)</f>
        <v>5.38</v>
      </c>
    </row>
    <row r="123" spans="1:6" s="3" customFormat="1" ht="12.75" x14ac:dyDescent="0.2">
      <c r="A123" s="119"/>
      <c r="B123" s="120" t="s">
        <v>146</v>
      </c>
      <c r="C123" s="120"/>
      <c r="D123" s="125">
        <v>0.03</v>
      </c>
      <c r="E123" s="122">
        <f t="shared" ref="E123:E126" si="3">ROUND($E$120*D123,2)</f>
        <v>24.83</v>
      </c>
      <c r="F123" s="28"/>
    </row>
    <row r="124" spans="1:6" s="3" customFormat="1" ht="12.75" x14ac:dyDescent="0.2">
      <c r="A124" s="119"/>
      <c r="B124" s="120" t="s">
        <v>147</v>
      </c>
      <c r="C124" s="120"/>
      <c r="D124" s="125"/>
      <c r="E124" s="122">
        <f t="shared" si="3"/>
        <v>0</v>
      </c>
    </row>
    <row r="125" spans="1:6" s="3" customFormat="1" ht="12.75" x14ac:dyDescent="0.2">
      <c r="A125" s="119"/>
      <c r="B125" s="120" t="s">
        <v>148</v>
      </c>
      <c r="C125" s="120"/>
      <c r="D125" s="125"/>
      <c r="E125" s="122">
        <f t="shared" si="3"/>
        <v>0</v>
      </c>
    </row>
    <row r="126" spans="1:6" s="3" customFormat="1" ht="12.75" x14ac:dyDescent="0.2">
      <c r="A126" s="119"/>
      <c r="B126" s="120" t="s">
        <v>149</v>
      </c>
      <c r="C126" s="120"/>
      <c r="D126" s="125">
        <v>0.05</v>
      </c>
      <c r="E126" s="122">
        <f t="shared" si="3"/>
        <v>41.38</v>
      </c>
    </row>
    <row r="127" spans="1:6" x14ac:dyDescent="0.25">
      <c r="A127" s="119"/>
      <c r="B127" s="148" t="s">
        <v>150</v>
      </c>
      <c r="C127" s="148"/>
      <c r="D127" s="151">
        <f>SUM(D121:D126)</f>
        <v>8.6499999999999994E-2</v>
      </c>
      <c r="E127" s="152">
        <f>SUM(E122:E126)</f>
        <v>71.59</v>
      </c>
    </row>
    <row r="128" spans="1:6" x14ac:dyDescent="0.25">
      <c r="A128" s="197" t="s">
        <v>151</v>
      </c>
      <c r="B128" s="197"/>
      <c r="C128" s="197"/>
      <c r="D128" s="197"/>
      <c r="E128" s="127">
        <f>ROUND(SUM(E117:E118,E127),2)</f>
        <v>71.59</v>
      </c>
    </row>
    <row r="129" spans="1:5" s="1" customFormat="1" ht="15.75" customHeight="1" x14ac:dyDescent="0.2">
      <c r="A129" s="194" t="s">
        <v>152</v>
      </c>
      <c r="B129" s="195"/>
      <c r="C129" s="195"/>
      <c r="D129" s="195"/>
      <c r="E129" s="196"/>
    </row>
    <row r="130" spans="1:5" s="3" customFormat="1" ht="12.75" x14ac:dyDescent="0.2">
      <c r="A130" s="194" t="s">
        <v>153</v>
      </c>
      <c r="B130" s="195"/>
      <c r="C130" s="195"/>
      <c r="D130" s="195"/>
      <c r="E130" s="196"/>
    </row>
    <row r="131" spans="1:5" s="3" customFormat="1" ht="12.75" x14ac:dyDescent="0.2">
      <c r="A131" s="123"/>
      <c r="B131" s="123"/>
      <c r="C131" s="123"/>
      <c r="D131" s="123"/>
      <c r="E131" s="124"/>
    </row>
    <row r="132" spans="1:5" s="3" customFormat="1" ht="12.75" x14ac:dyDescent="0.2">
      <c r="A132" s="198" t="s">
        <v>154</v>
      </c>
      <c r="B132" s="198"/>
      <c r="C132" s="198"/>
      <c r="D132" s="198"/>
      <c r="E132" s="198"/>
    </row>
    <row r="133" spans="1:5" s="3" customFormat="1" ht="12.75" x14ac:dyDescent="0.2">
      <c r="A133" s="153"/>
      <c r="B133" s="118" t="s">
        <v>155</v>
      </c>
      <c r="C133" s="118"/>
      <c r="D133" s="154"/>
      <c r="E133" s="106" t="s">
        <v>15</v>
      </c>
    </row>
    <row r="134" spans="1:5" s="3" customFormat="1" ht="12.75" x14ac:dyDescent="0.2">
      <c r="A134" s="119" t="s">
        <v>16</v>
      </c>
      <c r="B134" s="120" t="s">
        <v>156</v>
      </c>
      <c r="C134" s="120"/>
      <c r="D134" s="125"/>
      <c r="E134" s="122">
        <f>E13</f>
        <v>0</v>
      </c>
    </row>
    <row r="135" spans="1:5" s="3" customFormat="1" ht="12.75" x14ac:dyDescent="0.2">
      <c r="A135" s="119" t="s">
        <v>25</v>
      </c>
      <c r="B135" s="120" t="s">
        <v>157</v>
      </c>
      <c r="C135" s="120"/>
      <c r="D135" s="125">
        <f>D74</f>
        <v>0.44911111111111118</v>
      </c>
      <c r="E135" s="122">
        <f>E74</f>
        <v>697.77</v>
      </c>
    </row>
    <row r="136" spans="1:5" s="3" customFormat="1" ht="12.75" x14ac:dyDescent="0.2">
      <c r="A136" s="119" t="s">
        <v>19</v>
      </c>
      <c r="B136" s="120" t="s">
        <v>158</v>
      </c>
      <c r="C136" s="120"/>
      <c r="D136" s="125">
        <f>D86</f>
        <v>3.9949999999999999E-2</v>
      </c>
      <c r="E136" s="122">
        <f>E86</f>
        <v>0</v>
      </c>
    </row>
    <row r="137" spans="1:5" s="3" customFormat="1" ht="12.75" x14ac:dyDescent="0.2">
      <c r="A137" s="119" t="s">
        <v>56</v>
      </c>
      <c r="B137" s="120" t="s">
        <v>159</v>
      </c>
      <c r="C137" s="120"/>
      <c r="D137" s="125">
        <f>D104</f>
        <v>0.18363333333333332</v>
      </c>
      <c r="E137" s="122">
        <f>E101</f>
        <v>58.15</v>
      </c>
    </row>
    <row r="138" spans="1:5" s="3" customFormat="1" ht="12.75" x14ac:dyDescent="0.2">
      <c r="A138" s="119" t="s">
        <v>59</v>
      </c>
      <c r="B138" s="120" t="s">
        <v>160</v>
      </c>
      <c r="C138" s="120"/>
      <c r="D138" s="125"/>
      <c r="E138" s="122">
        <f>E112</f>
        <v>0</v>
      </c>
    </row>
    <row r="139" spans="1:5" s="3" customFormat="1" ht="12.75" x14ac:dyDescent="0.2">
      <c r="A139" s="197" t="s">
        <v>161</v>
      </c>
      <c r="B139" s="197"/>
      <c r="C139" s="116"/>
      <c r="D139" s="126">
        <f>SUM(D134:D138)</f>
        <v>0.67269444444444448</v>
      </c>
      <c r="E139" s="127">
        <f>SUM(E134:E138)</f>
        <v>755.92</v>
      </c>
    </row>
    <row r="140" spans="1:5" s="1" customFormat="1" ht="12.75" x14ac:dyDescent="0.2">
      <c r="A140" s="119" t="s">
        <v>62</v>
      </c>
      <c r="B140" s="222" t="s">
        <v>138</v>
      </c>
      <c r="C140" s="222"/>
      <c r="D140" s="222"/>
      <c r="E140" s="122">
        <f>E128</f>
        <v>71.59</v>
      </c>
    </row>
    <row r="141" spans="1:5" s="3" customFormat="1" ht="12.75" x14ac:dyDescent="0.2">
      <c r="A141" s="197" t="s">
        <v>162</v>
      </c>
      <c r="B141" s="197"/>
      <c r="C141" s="197"/>
      <c r="D141" s="197"/>
      <c r="E141" s="127">
        <f>SUM(E139:E140)</f>
        <v>827.51</v>
      </c>
    </row>
    <row r="142" spans="1:5" s="3" customFormat="1" ht="12" x14ac:dyDescent="0.2">
      <c r="A142" s="1"/>
      <c r="B142" s="1"/>
      <c r="C142" s="1"/>
      <c r="D142" s="1"/>
      <c r="E142" s="1"/>
    </row>
    <row r="143" spans="1:5" s="3" customFormat="1" ht="12" x14ac:dyDescent="0.2">
      <c r="A143" s="1"/>
    </row>
    <row r="144" spans="1:5" s="3" customFormat="1" ht="12" x14ac:dyDescent="0.2">
      <c r="A144" s="1"/>
    </row>
    <row r="145" spans="1:5" x14ac:dyDescent="0.25">
      <c r="A145" s="1"/>
      <c r="B145" s="3"/>
      <c r="C145" s="3"/>
      <c r="D145" s="3"/>
      <c r="E145" s="3"/>
    </row>
    <row r="146" spans="1:5" s="1" customFormat="1" ht="12" x14ac:dyDescent="0.2">
      <c r="B146" s="3"/>
      <c r="C146" s="3"/>
      <c r="D146" s="3"/>
      <c r="E146" s="3"/>
    </row>
    <row r="147" spans="1:5" ht="15" customHeight="1" x14ac:dyDescent="0.25">
      <c r="A147" s="1"/>
    </row>
    <row r="148" spans="1:5" x14ac:dyDescent="0.25">
      <c r="A148" s="1"/>
      <c r="B148" s="1"/>
      <c r="C148" s="1"/>
      <c r="D148" s="1"/>
      <c r="E148" s="1"/>
    </row>
    <row r="149" spans="1:5" ht="15" customHeight="1" x14ac:dyDescent="0.25">
      <c r="A149" s="1"/>
    </row>
    <row r="150" spans="1:5" s="3" customFormat="1" ht="15" customHeight="1" x14ac:dyDescent="0.25">
      <c r="A150" s="1"/>
      <c r="B150"/>
      <c r="C150"/>
      <c r="D150"/>
      <c r="E150"/>
    </row>
    <row r="151" spans="1:5" s="3" customFormat="1" x14ac:dyDescent="0.25">
      <c r="A151" s="1"/>
      <c r="B151"/>
      <c r="C151"/>
      <c r="D151"/>
      <c r="E151"/>
    </row>
    <row r="152" spans="1:5" s="1" customFormat="1" ht="12" x14ac:dyDescent="0.2">
      <c r="B152" s="3"/>
      <c r="C152" s="3"/>
      <c r="D152" s="3"/>
      <c r="E152" s="3"/>
    </row>
    <row r="153" spans="1:5" s="1" customFormat="1" ht="12" x14ac:dyDescent="0.2">
      <c r="B153" s="3"/>
      <c r="C153" s="3"/>
      <c r="D153" s="3"/>
      <c r="E153" s="3"/>
    </row>
    <row r="154" spans="1:5" s="1" customFormat="1" ht="15" customHeight="1" x14ac:dyDescent="0.2"/>
    <row r="155" spans="1:5" s="1" customFormat="1" ht="15" customHeight="1" x14ac:dyDescent="0.25">
      <c r="A155"/>
    </row>
    <row r="156" spans="1:5" s="1" customFormat="1" x14ac:dyDescent="0.25">
      <c r="A156"/>
    </row>
    <row r="157" spans="1:5" s="1" customFormat="1" ht="15" customHeight="1" x14ac:dyDescent="0.25">
      <c r="A157"/>
    </row>
    <row r="158" spans="1:5" s="1" customFormat="1" x14ac:dyDescent="0.25">
      <c r="A158"/>
    </row>
    <row r="159" spans="1:5" s="1" customFormat="1" x14ac:dyDescent="0.25">
      <c r="A159"/>
    </row>
    <row r="160" spans="1:5" s="1" customFormat="1" ht="15" customHeight="1" x14ac:dyDescent="0.25">
      <c r="A160"/>
    </row>
    <row r="161" spans="1:1" s="1" customFormat="1" ht="12" x14ac:dyDescent="0.2"/>
    <row r="162" spans="1:1" s="1" customFormat="1" ht="15" customHeight="1" x14ac:dyDescent="0.25">
      <c r="A162"/>
    </row>
    <row r="163" spans="1:1" s="1" customFormat="1" ht="15" customHeight="1" x14ac:dyDescent="0.25">
      <c r="A163"/>
    </row>
    <row r="164" spans="1:1" s="1" customFormat="1" x14ac:dyDescent="0.25">
      <c r="A164"/>
    </row>
    <row r="165" spans="1:1" s="1" customFormat="1" ht="15" customHeight="1" x14ac:dyDescent="0.25">
      <c r="A165"/>
    </row>
    <row r="166" spans="1:1" s="1" customFormat="1" x14ac:dyDescent="0.25">
      <c r="A166"/>
    </row>
    <row r="167" spans="1:1" s="1" customFormat="1" x14ac:dyDescent="0.25">
      <c r="A167"/>
    </row>
    <row r="168" spans="1:1" s="1" customFormat="1" x14ac:dyDescent="0.25">
      <c r="A168"/>
    </row>
    <row r="169" spans="1:1" s="1" customFormat="1" x14ac:dyDescent="0.25">
      <c r="A169"/>
    </row>
    <row r="170" spans="1:1" s="1" customFormat="1" ht="15" customHeight="1" x14ac:dyDescent="0.25">
      <c r="A170"/>
    </row>
    <row r="171" spans="1:1" s="1" customFormat="1" ht="12" x14ac:dyDescent="0.2"/>
    <row r="172" spans="1:1" s="1" customFormat="1" ht="15" customHeight="1" x14ac:dyDescent="0.25">
      <c r="A172"/>
    </row>
    <row r="173" spans="1:1" s="1" customFormat="1" ht="15" customHeight="1" x14ac:dyDescent="0.25">
      <c r="A173"/>
    </row>
    <row r="174" spans="1:1" s="1" customFormat="1" x14ac:dyDescent="0.25">
      <c r="A174"/>
    </row>
    <row r="175" spans="1:1" s="1" customFormat="1" x14ac:dyDescent="0.25">
      <c r="A175"/>
    </row>
    <row r="176" spans="1:1" s="1" customFormat="1" x14ac:dyDescent="0.25">
      <c r="A176"/>
    </row>
    <row r="177" spans="1:5" s="1" customFormat="1" x14ac:dyDescent="0.25">
      <c r="A177"/>
    </row>
    <row r="178" spans="1:5" x14ac:dyDescent="0.25">
      <c r="B178" s="1"/>
      <c r="C178" s="1"/>
      <c r="D178" s="1"/>
      <c r="E178" s="1"/>
    </row>
    <row r="179" spans="1:5" x14ac:dyDescent="0.25">
      <c r="B179" s="1"/>
      <c r="C179" s="1"/>
      <c r="D179" s="1"/>
      <c r="E179" s="1"/>
    </row>
    <row r="180" spans="1:5" ht="15" customHeight="1" x14ac:dyDescent="0.25">
      <c r="A180" s="1"/>
    </row>
    <row r="181" spans="1:5" x14ac:dyDescent="0.25">
      <c r="A181" s="1"/>
    </row>
    <row r="182" spans="1:5" x14ac:dyDescent="0.25">
      <c r="A182" s="1"/>
    </row>
    <row r="183" spans="1:5" ht="15" customHeight="1" x14ac:dyDescent="0.25">
      <c r="A183" s="1"/>
    </row>
    <row r="184" spans="1:5" x14ac:dyDescent="0.25">
      <c r="A184" s="1"/>
    </row>
    <row r="185" spans="1:5" x14ac:dyDescent="0.25">
      <c r="A185" s="1"/>
    </row>
    <row r="186" spans="1:5" x14ac:dyDescent="0.25">
      <c r="A186" s="1"/>
    </row>
    <row r="187" spans="1:5" x14ac:dyDescent="0.25">
      <c r="A187" s="1"/>
    </row>
    <row r="188" spans="1:5" x14ac:dyDescent="0.25">
      <c r="A188" s="1"/>
    </row>
    <row r="189" spans="1:5" x14ac:dyDescent="0.25">
      <c r="A189" s="1"/>
    </row>
    <row r="190" spans="1:5" x14ac:dyDescent="0.25">
      <c r="A190" s="1"/>
    </row>
    <row r="191" spans="1:5" x14ac:dyDescent="0.25">
      <c r="A191" s="1"/>
    </row>
    <row r="192" spans="1:5" x14ac:dyDescent="0.25">
      <c r="A192" s="1"/>
    </row>
  </sheetData>
  <mergeCells count="59">
    <mergeCell ref="A90:D90"/>
    <mergeCell ref="A75:D75"/>
    <mergeCell ref="A139:B139"/>
    <mergeCell ref="B140:D140"/>
    <mergeCell ref="A141:D141"/>
    <mergeCell ref="A76:E76"/>
    <mergeCell ref="A77:D77"/>
    <mergeCell ref="A115:D115"/>
    <mergeCell ref="A128:D128"/>
    <mergeCell ref="A129:E129"/>
    <mergeCell ref="A130:E130"/>
    <mergeCell ref="A132:E132"/>
    <mergeCell ref="A104:B104"/>
    <mergeCell ref="A105:E105"/>
    <mergeCell ref="A107:E107"/>
    <mergeCell ref="A112:D112"/>
    <mergeCell ref="A114:E114"/>
    <mergeCell ref="A39:D39"/>
    <mergeCell ref="A40:B40"/>
    <mergeCell ref="A49:B49"/>
    <mergeCell ref="A50:E50"/>
    <mergeCell ref="A64:E64"/>
    <mergeCell ref="A93:E93"/>
    <mergeCell ref="A101:C101"/>
    <mergeCell ref="A62:D62"/>
    <mergeCell ref="A51:E51"/>
    <mergeCell ref="A52:E52"/>
    <mergeCell ref="A54:C54"/>
    <mergeCell ref="A63:E63"/>
    <mergeCell ref="A65:E65"/>
    <mergeCell ref="A66:E66"/>
    <mergeCell ref="A67:E67"/>
    <mergeCell ref="A87:E87"/>
    <mergeCell ref="A31:B31"/>
    <mergeCell ref="A34:C34"/>
    <mergeCell ref="A35:E35"/>
    <mergeCell ref="A36:E36"/>
    <mergeCell ref="A38:E38"/>
    <mergeCell ref="A1:E1"/>
    <mergeCell ref="A2:E2"/>
    <mergeCell ref="A3:E3"/>
    <mergeCell ref="B5:C5"/>
    <mergeCell ref="A69:E69"/>
    <mergeCell ref="A92:E92"/>
    <mergeCell ref="A6:E6"/>
    <mergeCell ref="A8:E8"/>
    <mergeCell ref="A9:E9"/>
    <mergeCell ref="A13:D13"/>
    <mergeCell ref="A14:E14"/>
    <mergeCell ref="A16:E16"/>
    <mergeCell ref="A21:D21"/>
    <mergeCell ref="A22:E22"/>
    <mergeCell ref="A24:E24"/>
    <mergeCell ref="A28:D28"/>
    <mergeCell ref="A30:E30"/>
    <mergeCell ref="A89:E89"/>
    <mergeCell ref="A74:B74"/>
    <mergeCell ref="A79:E79"/>
    <mergeCell ref="A86:B86"/>
  </mergeCells>
  <dataValidations count="4">
    <dataValidation allowBlank="1" showInputMessage="1" showErrorMessage="1" promptTitle="ATENÇÃO" sqref="HV109 RR109 ABN109" xr:uid="{00000000-0002-0000-0000-000000000000}">
      <formula1>0</formula1>
      <formula2>10000</formula2>
    </dataValidation>
    <dataValidation allowBlank="1" showInputMessage="1" showErrorMessage="1" prompt="O VALOR A SER PREENCHIDO DEVERÁ SE REFERIR A UM PROFISSIONAL." sqref="HU108 RQ108 ABM108" xr:uid="{00000000-0002-0000-00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R112:RR113 ABN112:ABN113 ABN110 RR110 HV110 HV112:HV113" xr:uid="{00000000-0002-0000-0000-000002000000}">
      <formula1>0</formula1>
      <formula2>10000</formula2>
    </dataValidation>
    <dataValidation type="decimal" allowBlank="1" showInputMessage="1" showErrorMessage="1" promptTitle="ATENÇÃO" sqref="HV146 RR146 ABN146" xr:uid="{00000000-0002-0000-00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4" firstPageNumber="0" orientation="portrait" r:id="rId1"/>
  <headerFooter>
    <oddHeader>&amp;C&amp;G
SERVIÇO PÚBLICO FEDERAL
MINISTÉRIO DA EDUCAÇÃO
UNIVERSIDADE FEDERAL DO SUL DA BAHIA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3"/>
  <sheetViews>
    <sheetView view="pageBreakPreview" topLeftCell="A122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220</v>
      </c>
      <c r="C13" s="36" t="s">
        <v>207</v>
      </c>
      <c r="D13" s="93">
        <v>2924.02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2924.02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2924.02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2924.02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2924.02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273.98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91.23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365.21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3289.23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657.85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49.34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32.89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6.58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82.23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263.14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19.739999999999998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1111.7700000000002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108.74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s="1" customFormat="1" ht="15.75" customHeight="1" x14ac:dyDescent="0.25">
      <c r="A60" s="239" t="s">
        <v>84</v>
      </c>
      <c r="B60" s="239"/>
      <c r="C60" s="239"/>
      <c r="D60" s="87">
        <f>SUM(D53:D59)</f>
        <v>522.32999999999993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365.21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1111.7700000000002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522.32999999999993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87">
        <f>SUM(D64:D66)</f>
        <v>1999.3100000000002</v>
      </c>
    </row>
    <row r="68" spans="1:4" ht="15.75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4401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136.26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0.51</v>
      </c>
    </row>
    <row r="75" spans="1:4" ht="15.75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5.45</v>
      </c>
    </row>
    <row r="76" spans="1:4" s="1" customFormat="1" ht="15.75" customHeight="1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8.44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0.08</v>
      </c>
    </row>
    <row r="78" spans="1:4" ht="15.75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2.63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153.37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83">
        <f>D19+D67+D79</f>
        <v>5076.7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273.98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58">
        <f t="shared" ref="D88:D90" si="1">ROUND(C88*$D$29,2)</f>
        <v>0</v>
      </c>
    </row>
    <row r="89" spans="1:4" ht="15.75" customHeight="1" x14ac:dyDescent="0.25">
      <c r="A89" s="40" t="s">
        <v>56</v>
      </c>
      <c r="B89" s="41" t="s">
        <v>125</v>
      </c>
      <c r="C89" s="185"/>
      <c r="D89" s="58">
        <f t="shared" si="1"/>
        <v>0</v>
      </c>
    </row>
    <row r="90" spans="1:4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273.98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UNIFORMES!H24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v>0</v>
      </c>
    </row>
    <row r="98" spans="1:4" ht="15.75" x14ac:dyDescent="0.25">
      <c r="A98" s="40" t="s">
        <v>19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s="1" customFormat="1" ht="15.75" customHeight="1" x14ac:dyDescent="0.2">
      <c r="A102" s="242" t="s">
        <v>137</v>
      </c>
      <c r="B102" s="242"/>
      <c r="C102" s="242"/>
      <c r="D102" s="83">
        <f>SUM(D82+D91+D99)</f>
        <v>5350.68</v>
      </c>
    </row>
    <row r="103" spans="1:4" ht="15.75" x14ac:dyDescent="0.25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42">
        <v>0.06</v>
      </c>
      <c r="D104" s="58">
        <f>ROUND(($D$102*C104),2)</f>
        <v>321.04000000000002</v>
      </c>
    </row>
    <row r="105" spans="1:4" s="3" customFormat="1" ht="15.75" x14ac:dyDescent="0.25">
      <c r="A105" s="40" t="s">
        <v>25</v>
      </c>
      <c r="B105" s="41" t="s">
        <v>140</v>
      </c>
      <c r="C105" s="42">
        <v>6.7900000000000002E-2</v>
      </c>
      <c r="D105" s="58">
        <f>ROUND(($D$102*C105),2)</f>
        <v>363.31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6035.0300000000007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6606.49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42.94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198.19</v>
      </c>
    </row>
    <row r="111" spans="1:4" s="3" customFormat="1" ht="15.75" x14ac:dyDescent="0.25">
      <c r="A111" s="40"/>
      <c r="B111" s="41" t="s">
        <v>147</v>
      </c>
      <c r="C111" s="42"/>
      <c r="D111" s="58">
        <f t="shared" si="2"/>
        <v>0</v>
      </c>
    </row>
    <row r="112" spans="1:4" s="3" customFormat="1" ht="15.75" x14ac:dyDescent="0.25">
      <c r="A112" s="40"/>
      <c r="B112" s="41" t="s">
        <v>148</v>
      </c>
      <c r="C112" s="42"/>
      <c r="D112" s="58">
        <f t="shared" si="2"/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58">
        <f t="shared" si="2"/>
        <v>330.32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571.45000000000005</v>
      </c>
      <c r="G114" s="28"/>
    </row>
    <row r="115" spans="1:7" s="3" customFormat="1" ht="15.75" x14ac:dyDescent="0.25">
      <c r="A115" s="239" t="s">
        <v>151</v>
      </c>
      <c r="B115" s="239"/>
      <c r="C115" s="239"/>
      <c r="D115" s="81">
        <f>ROUND(SUM(D104:D105,D114),2)</f>
        <v>1255.8</v>
      </c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1" customFormat="1" ht="15.75" customHeight="1" x14ac:dyDescent="0.25">
      <c r="A118" s="56"/>
      <c r="B118" s="39" t="s">
        <v>155</v>
      </c>
      <c r="C118" s="57"/>
      <c r="D118" s="46" t="s">
        <v>15</v>
      </c>
    </row>
    <row r="119" spans="1:7" s="3" customFormat="1" ht="15.75" x14ac:dyDescent="0.25">
      <c r="A119" s="40" t="s">
        <v>16</v>
      </c>
      <c r="B119" s="41" t="s">
        <v>156</v>
      </c>
      <c r="C119" s="42"/>
      <c r="D119" s="58">
        <f>D19</f>
        <v>2924.02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1999.3100000000002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153.37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273.98</v>
      </c>
    </row>
    <row r="123" spans="1:7" s="1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0.63889200000000013</v>
      </c>
      <c r="D124" s="81">
        <f>SUM(D119:D123)</f>
        <v>5350.68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58">
        <f>D115</f>
        <v>1255.8</v>
      </c>
    </row>
    <row r="126" spans="1:7" s="3" customFormat="1" ht="15.75" x14ac:dyDescent="0.25">
      <c r="A126" s="239" t="s">
        <v>211</v>
      </c>
      <c r="B126" s="239"/>
      <c r="C126" s="239"/>
      <c r="D126" s="81">
        <f>SUM(D124:D125)</f>
        <v>6606.4800000000005</v>
      </c>
    </row>
    <row r="127" spans="1:7" s="3" customFormat="1" ht="12" x14ac:dyDescent="0.2">
      <c r="A127" s="1"/>
    </row>
    <row r="128" spans="1:7" x14ac:dyDescent="0.25">
      <c r="A128" s="1"/>
    </row>
    <row r="129" spans="1:4" s="1" customFormat="1" ht="12" x14ac:dyDescent="0.2"/>
    <row r="130" spans="1:4" ht="15" customHeight="1" x14ac:dyDescent="0.25">
      <c r="A130" s="1"/>
    </row>
    <row r="131" spans="1:4" x14ac:dyDescent="0.25">
      <c r="A131" s="1"/>
    </row>
    <row r="132" spans="1:4" ht="15" customHeight="1" x14ac:dyDescent="0.25">
      <c r="A132" s="237" t="s">
        <v>346</v>
      </c>
      <c r="B132" s="237"/>
      <c r="C132" s="237"/>
      <c r="D132" s="237"/>
    </row>
    <row r="133" spans="1:4" s="3" customFormat="1" ht="15" customHeight="1" x14ac:dyDescent="0.2">
      <c r="A133" s="237" t="s">
        <v>347</v>
      </c>
      <c r="B133" s="237"/>
      <c r="C133" s="237"/>
      <c r="D133" s="237"/>
    </row>
    <row r="134" spans="1:4" s="3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x14ac:dyDescent="0.25">
      <c r="A136"/>
    </row>
    <row r="137" spans="1:4" s="1" customFormat="1" ht="15" customHeight="1" x14ac:dyDescent="0.25">
      <c r="A137"/>
    </row>
    <row r="138" spans="1:4" s="1" customFormat="1" ht="15" customHeight="1" x14ac:dyDescent="0.25">
      <c r="A138"/>
    </row>
    <row r="139" spans="1:4" s="1" customFormat="1" x14ac:dyDescent="0.25">
      <c r="A139"/>
    </row>
    <row r="140" spans="1:4" s="1" customFormat="1" ht="15" customHeight="1" x14ac:dyDescent="0.25">
      <c r="A140"/>
    </row>
    <row r="141" spans="1:4" s="1" customFormat="1" x14ac:dyDescent="0.25">
      <c r="A141"/>
    </row>
    <row r="142" spans="1:4" s="1" customFormat="1" ht="12" x14ac:dyDescent="0.2"/>
    <row r="143" spans="1:4" s="1" customFormat="1" ht="15" customHeight="1" x14ac:dyDescent="0.25">
      <c r="A143"/>
    </row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ht="12" x14ac:dyDescent="0.2"/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x14ac:dyDescent="0.25">
      <c r="A161" s="1"/>
    </row>
    <row r="162" spans="1:1" x14ac:dyDescent="0.25">
      <c r="A162" s="1"/>
    </row>
    <row r="163" spans="1:1" ht="15" customHeight="1" x14ac:dyDescent="0.25">
      <c r="A163" s="1"/>
    </row>
    <row r="164" spans="1:1" x14ac:dyDescent="0.25">
      <c r="A164" s="1"/>
    </row>
    <row r="165" spans="1:1" x14ac:dyDescent="0.25">
      <c r="A165" s="1"/>
    </row>
    <row r="166" spans="1:1" ht="15" customHeight="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</sheetData>
  <mergeCells count="41">
    <mergeCell ref="A19:C19"/>
    <mergeCell ref="A1:D1"/>
    <mergeCell ref="A11:D11"/>
    <mergeCell ref="A14:D14"/>
    <mergeCell ref="A15:D15"/>
    <mergeCell ref="A20:D20"/>
    <mergeCell ref="A25:C25"/>
    <mergeCell ref="A27:D27"/>
    <mergeCell ref="A31:C31"/>
    <mergeCell ref="A33:D33"/>
    <mergeCell ref="A34:B34"/>
    <mergeCell ref="A37:B37"/>
    <mergeCell ref="A39:D39"/>
    <mergeCell ref="A40:C40"/>
    <mergeCell ref="A41:B41"/>
    <mergeCell ref="A50:B50"/>
    <mergeCell ref="A70:C70"/>
    <mergeCell ref="A72:D72"/>
    <mergeCell ref="A79:B79"/>
    <mergeCell ref="A81:D81"/>
    <mergeCell ref="A52:C52"/>
    <mergeCell ref="A60:C60"/>
    <mergeCell ref="A62:D62"/>
    <mergeCell ref="A67:B67"/>
    <mergeCell ref="A69:D69"/>
    <mergeCell ref="A132:D132"/>
    <mergeCell ref="A133:D133"/>
    <mergeCell ref="A134:D134"/>
    <mergeCell ref="A135:D135"/>
    <mergeCell ref="A82:C82"/>
    <mergeCell ref="A84:D84"/>
    <mergeCell ref="A91:B91"/>
    <mergeCell ref="A93:D93"/>
    <mergeCell ref="A99:C99"/>
    <mergeCell ref="A101:D101"/>
    <mergeCell ref="A126:C126"/>
    <mergeCell ref="A102:C102"/>
    <mergeCell ref="A115:C115"/>
    <mergeCell ref="A117:D117"/>
    <mergeCell ref="A124:B124"/>
    <mergeCell ref="B125:C125"/>
  </mergeCells>
  <dataValidations count="4">
    <dataValidation type="decimal" allowBlank="1" showInputMessage="1" showErrorMessage="1" promptTitle="ATENÇÃO" sqref="HW129 RS129 ABO129" xr:uid="{00000000-0002-0000-09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3:RS104 ABO103:ABO104 ABO101 RS101 HW101 HW103:HW104" xr:uid="{00000000-0002-0000-0900-000001000000}">
      <formula1>0</formula1>
      <formula2>10000</formula2>
    </dataValidation>
    <dataValidation allowBlank="1" showInputMessage="1" showErrorMessage="1" prompt="O VALOR A SER PREENCHIDO DEVERÁ SE REFERIR A UM PROFISSIONAL." sqref="HV99 RR99 ABN99" xr:uid="{00000000-0002-0000-0900-000002000000}">
      <formula1>0</formula1>
      <formula2>0</formula2>
    </dataValidation>
    <dataValidation allowBlank="1" showInputMessage="1" showErrorMessage="1" promptTitle="ATENÇÃO" sqref="HW100 RS100 ABO100" xr:uid="{00000000-0002-0000-09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8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73"/>
  <sheetViews>
    <sheetView view="pageBreakPreview" topLeftCell="A113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221</v>
      </c>
      <c r="C13" s="36" t="s">
        <v>207</v>
      </c>
      <c r="D13" s="93">
        <v>1327.91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1327.91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1327.91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1327.91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1327.91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124.43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41.43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165.86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1493.77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298.75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22.41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14.94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2.99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37.340000000000003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119.5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8.9600000000000009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504.89000000000004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204.51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s="1" customFormat="1" ht="15.75" customHeight="1" x14ac:dyDescent="0.25">
      <c r="A60" s="239" t="s">
        <v>84</v>
      </c>
      <c r="B60" s="239"/>
      <c r="C60" s="239"/>
      <c r="D60" s="87">
        <f>SUM(D53:D59)</f>
        <v>618.1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165.86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504.89000000000004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618.1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87">
        <f>SUM(D64:D66)</f>
        <v>1288.8499999999999</v>
      </c>
    </row>
    <row r="68" spans="1:4" ht="15.75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1998.66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61.88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0.23</v>
      </c>
    </row>
    <row r="75" spans="1:4" ht="15.75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2.48</v>
      </c>
    </row>
    <row r="76" spans="1:4" s="1" customFormat="1" ht="15.75" customHeight="1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4.45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0.04</v>
      </c>
    </row>
    <row r="78" spans="1:4" ht="15.75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1.2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70.28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83">
        <f>D19+D67+D79</f>
        <v>2687.0400000000004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124.43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58">
        <f t="shared" ref="D88:D90" si="1">ROUND(C88*$D$29,2)</f>
        <v>0</v>
      </c>
    </row>
    <row r="89" spans="1:4" ht="15.75" customHeight="1" x14ac:dyDescent="0.25">
      <c r="A89" s="40" t="s">
        <v>56</v>
      </c>
      <c r="B89" s="41" t="s">
        <v>125</v>
      </c>
      <c r="C89" s="185"/>
      <c r="D89" s="58">
        <f t="shared" si="1"/>
        <v>0</v>
      </c>
    </row>
    <row r="90" spans="1:4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124.43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UNIFORMES!H37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f>MATERIAIS!H25</f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f>EQUIPAMENTOS!H29</f>
        <v>0</v>
      </c>
    </row>
    <row r="98" spans="1:4" ht="15.75" x14ac:dyDescent="0.25">
      <c r="A98" s="40" t="s">
        <v>19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s="1" customFormat="1" ht="15.75" customHeight="1" x14ac:dyDescent="0.2">
      <c r="A102" s="242" t="s">
        <v>137</v>
      </c>
      <c r="B102" s="242"/>
      <c r="C102" s="242"/>
      <c r="D102" s="83">
        <f>SUM(D82+D91+D99)</f>
        <v>2811.4700000000003</v>
      </c>
    </row>
    <row r="103" spans="1:4" ht="15.75" x14ac:dyDescent="0.25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4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2811.4700000000003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3077.69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20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92.33</v>
      </c>
    </row>
    <row r="111" spans="1:4" s="3" customFormat="1" ht="15.75" x14ac:dyDescent="0.25">
      <c r="A111" s="40"/>
      <c r="B111" s="41" t="s">
        <v>147</v>
      </c>
      <c r="C111" s="42"/>
      <c r="D111" s="58">
        <f t="shared" si="2"/>
        <v>0</v>
      </c>
    </row>
    <row r="112" spans="1:4" s="3" customFormat="1" ht="15.75" x14ac:dyDescent="0.25">
      <c r="A112" s="40"/>
      <c r="B112" s="41" t="s">
        <v>148</v>
      </c>
      <c r="C112" s="42"/>
      <c r="D112" s="58">
        <f t="shared" si="2"/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58">
        <f t="shared" si="2"/>
        <v>153.88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266.20999999999998</v>
      </c>
      <c r="G114" s="28"/>
    </row>
    <row r="115" spans="1:7" s="3" customFormat="1" ht="15.75" x14ac:dyDescent="0.25">
      <c r="A115" s="239" t="s">
        <v>151</v>
      </c>
      <c r="B115" s="239"/>
      <c r="C115" s="239"/>
      <c r="D115" s="81">
        <f>ROUND(SUM(D104:D105,D114),2)</f>
        <v>266.20999999999998</v>
      </c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1" customFormat="1" ht="15.75" customHeight="1" x14ac:dyDescent="0.25">
      <c r="A118" s="56"/>
      <c r="B118" s="39" t="s">
        <v>155</v>
      </c>
      <c r="C118" s="57"/>
      <c r="D118" s="46" t="s">
        <v>15</v>
      </c>
    </row>
    <row r="119" spans="1:7" s="3" customFormat="1" ht="15.75" x14ac:dyDescent="0.25">
      <c r="A119" s="40" t="s">
        <v>16</v>
      </c>
      <c r="B119" s="41" t="s">
        <v>156</v>
      </c>
      <c r="C119" s="42"/>
      <c r="D119" s="58">
        <f>D19</f>
        <v>1327.91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1288.8499999999999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70.28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124.43</v>
      </c>
    </row>
    <row r="123" spans="1:7" s="1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0.63889200000000013</v>
      </c>
      <c r="D124" s="81">
        <f>SUM(D119:D123)</f>
        <v>2811.4700000000003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58">
        <f>D115</f>
        <v>266.20999999999998</v>
      </c>
    </row>
    <row r="126" spans="1:7" s="3" customFormat="1" ht="15.75" x14ac:dyDescent="0.25">
      <c r="A126" s="239" t="s">
        <v>211</v>
      </c>
      <c r="B126" s="239"/>
      <c r="C126" s="239"/>
      <c r="D126" s="81">
        <f>SUM(D124:D125)</f>
        <v>3077.6800000000003</v>
      </c>
    </row>
    <row r="127" spans="1:7" s="3" customFormat="1" ht="12" x14ac:dyDescent="0.2">
      <c r="A127" s="1"/>
    </row>
    <row r="128" spans="1:7" x14ac:dyDescent="0.25">
      <c r="A128" s="1"/>
    </row>
    <row r="129" spans="1:4" s="1" customFormat="1" ht="12" x14ac:dyDescent="0.2"/>
    <row r="130" spans="1:4" ht="15" customHeight="1" x14ac:dyDescent="0.25">
      <c r="A130" s="1"/>
    </row>
    <row r="131" spans="1:4" x14ac:dyDescent="0.25">
      <c r="A131" s="1"/>
    </row>
    <row r="132" spans="1:4" ht="15" customHeight="1" x14ac:dyDescent="0.25">
      <c r="A132" s="237" t="s">
        <v>346</v>
      </c>
      <c r="B132" s="237"/>
      <c r="C132" s="237"/>
      <c r="D132" s="237"/>
    </row>
    <row r="133" spans="1:4" s="3" customFormat="1" ht="15" customHeight="1" x14ac:dyDescent="0.2">
      <c r="A133" s="237" t="s">
        <v>347</v>
      </c>
      <c r="B133" s="237"/>
      <c r="C133" s="237"/>
      <c r="D133" s="237"/>
    </row>
    <row r="134" spans="1:4" s="3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x14ac:dyDescent="0.25">
      <c r="A136"/>
    </row>
    <row r="137" spans="1:4" s="1" customFormat="1" ht="15" customHeight="1" x14ac:dyDescent="0.25">
      <c r="A137"/>
    </row>
    <row r="138" spans="1:4" s="1" customFormat="1" ht="15" customHeight="1" x14ac:dyDescent="0.25">
      <c r="A138"/>
    </row>
    <row r="139" spans="1:4" s="1" customFormat="1" x14ac:dyDescent="0.25">
      <c r="A139"/>
    </row>
    <row r="140" spans="1:4" s="1" customFormat="1" ht="15" customHeight="1" x14ac:dyDescent="0.25">
      <c r="A140"/>
    </row>
    <row r="141" spans="1:4" s="1" customFormat="1" x14ac:dyDescent="0.25">
      <c r="A141"/>
    </row>
    <row r="142" spans="1:4" s="1" customFormat="1" ht="12" x14ac:dyDescent="0.2"/>
    <row r="143" spans="1:4" s="1" customFormat="1" ht="15" customHeight="1" x14ac:dyDescent="0.25">
      <c r="A143"/>
    </row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ht="12" x14ac:dyDescent="0.2"/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x14ac:dyDescent="0.25">
      <c r="A161" s="1"/>
    </row>
    <row r="162" spans="1:1" x14ac:dyDescent="0.25">
      <c r="A162" s="1"/>
    </row>
    <row r="163" spans="1:1" ht="15" customHeight="1" x14ac:dyDescent="0.25">
      <c r="A163" s="1"/>
    </row>
    <row r="164" spans="1:1" x14ac:dyDescent="0.25">
      <c r="A164" s="1"/>
    </row>
    <row r="165" spans="1:1" x14ac:dyDescent="0.25">
      <c r="A165" s="1"/>
    </row>
    <row r="166" spans="1:1" ht="15" customHeight="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</sheetData>
  <mergeCells count="41">
    <mergeCell ref="A19:C19"/>
    <mergeCell ref="A1:D1"/>
    <mergeCell ref="A11:D11"/>
    <mergeCell ref="A14:D14"/>
    <mergeCell ref="A15:D15"/>
    <mergeCell ref="A20:D20"/>
    <mergeCell ref="A25:C25"/>
    <mergeCell ref="A27:D27"/>
    <mergeCell ref="A31:C31"/>
    <mergeCell ref="A33:D33"/>
    <mergeCell ref="A34:B34"/>
    <mergeCell ref="A37:B37"/>
    <mergeCell ref="A39:D39"/>
    <mergeCell ref="A40:C40"/>
    <mergeCell ref="A41:B41"/>
    <mergeCell ref="A50:B50"/>
    <mergeCell ref="A70:C70"/>
    <mergeCell ref="A72:D72"/>
    <mergeCell ref="A79:B79"/>
    <mergeCell ref="A81:D81"/>
    <mergeCell ref="A52:C52"/>
    <mergeCell ref="A60:C60"/>
    <mergeCell ref="A62:D62"/>
    <mergeCell ref="A67:B67"/>
    <mergeCell ref="A69:D69"/>
    <mergeCell ref="A132:D132"/>
    <mergeCell ref="A133:D133"/>
    <mergeCell ref="A134:D134"/>
    <mergeCell ref="A135:D135"/>
    <mergeCell ref="A82:C82"/>
    <mergeCell ref="A84:D84"/>
    <mergeCell ref="A91:B91"/>
    <mergeCell ref="A93:D93"/>
    <mergeCell ref="A99:C99"/>
    <mergeCell ref="A101:D101"/>
    <mergeCell ref="A126:C126"/>
    <mergeCell ref="A102:C102"/>
    <mergeCell ref="A115:C115"/>
    <mergeCell ref="A117:D117"/>
    <mergeCell ref="A124:B124"/>
    <mergeCell ref="B125:C125"/>
  </mergeCells>
  <dataValidations count="4">
    <dataValidation allowBlank="1" showInputMessage="1" showErrorMessage="1" promptTitle="ATENÇÃO" sqref="HW100 RS100 ABO100" xr:uid="{00000000-0002-0000-0A00-000000000000}">
      <formula1>0</formula1>
      <formula2>10000</formula2>
    </dataValidation>
    <dataValidation allowBlank="1" showInputMessage="1" showErrorMessage="1" prompt="O VALOR A SER PREENCHIDO DEVERÁ SE REFERIR A UM PROFISSIONAL." sqref="HV99 RR99 ABN99" xr:uid="{00000000-0002-0000-0A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3:RS104 ABO103:ABO104 ABO101 RS101 HW101 HW103:HW104" xr:uid="{00000000-0002-0000-0A00-000002000000}">
      <formula1>0</formula1>
      <formula2>10000</formula2>
    </dataValidation>
    <dataValidation type="decimal" allowBlank="1" showInputMessage="1" showErrorMessage="1" promptTitle="ATENÇÃO" sqref="HW129 RS129 ABO129" xr:uid="{00000000-0002-0000-0A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8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73"/>
  <sheetViews>
    <sheetView view="pageBreakPreview" topLeftCell="A117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222</v>
      </c>
      <c r="C13" s="36" t="s">
        <v>207</v>
      </c>
      <c r="D13" s="93">
        <v>1387.76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1387.76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1387.76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1387.76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1387.76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130.03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43.3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173.33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1561.09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312.22000000000003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23.42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15.61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3.12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39.03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124.89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9.3699999999999992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527.66000000000008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200.91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s="1" customFormat="1" ht="15.75" customHeight="1" x14ac:dyDescent="0.25">
      <c r="A60" s="239" t="s">
        <v>84</v>
      </c>
      <c r="B60" s="239"/>
      <c r="C60" s="239"/>
      <c r="D60" s="87">
        <f>SUM(D53:D59)</f>
        <v>614.5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173.33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527.66000000000008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614.5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87">
        <f>SUM(D64:D66)</f>
        <v>1315.4900000000002</v>
      </c>
    </row>
    <row r="68" spans="1:4" ht="25.5" customHeight="1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2088.75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55">
        <f>(0.1*(1/12))</f>
        <v>8.3333333333333332E-3</v>
      </c>
      <c r="D73" s="86">
        <f t="shared" ref="D73:D78" si="1">ROUND(C73*$D$70,2)</f>
        <v>17.41</v>
      </c>
    </row>
    <row r="74" spans="1:4" ht="15.75" x14ac:dyDescent="0.25">
      <c r="A74" s="40" t="s">
        <v>25</v>
      </c>
      <c r="B74" s="47" t="s">
        <v>104</v>
      </c>
      <c r="C74" s="42">
        <f>0.08*C73</f>
        <v>6.6666666666666664E-4</v>
      </c>
      <c r="D74" s="86">
        <f t="shared" si="1"/>
        <v>1.39</v>
      </c>
    </row>
    <row r="75" spans="1:4" ht="15.75" x14ac:dyDescent="0.25">
      <c r="A75" s="40" t="s">
        <v>19</v>
      </c>
      <c r="B75" s="47" t="s">
        <v>213</v>
      </c>
      <c r="C75" s="42">
        <f>0.08*0.4*0.05</f>
        <v>1.6000000000000001E-3</v>
      </c>
      <c r="D75" s="86">
        <f t="shared" si="1"/>
        <v>3.34</v>
      </c>
    </row>
    <row r="76" spans="1:4" s="1" customFormat="1" ht="15.75" customHeight="1" x14ac:dyDescent="0.25">
      <c r="A76" s="40" t="s">
        <v>56</v>
      </c>
      <c r="B76" s="66" t="s">
        <v>108</v>
      </c>
      <c r="C76" s="55">
        <f>7/30/12</f>
        <v>1.9444444444444445E-2</v>
      </c>
      <c r="D76" s="86">
        <f t="shared" si="1"/>
        <v>40.61</v>
      </c>
    </row>
    <row r="77" spans="1:4" ht="15.75" x14ac:dyDescent="0.25">
      <c r="A77" s="40" t="s">
        <v>59</v>
      </c>
      <c r="B77" s="47" t="s">
        <v>110</v>
      </c>
      <c r="C77" s="42">
        <f>C50*C76</f>
        <v>6.5722222222222241E-3</v>
      </c>
      <c r="D77" s="86">
        <f t="shared" si="1"/>
        <v>13.73</v>
      </c>
    </row>
    <row r="78" spans="1:4" ht="15.75" x14ac:dyDescent="0.25">
      <c r="A78" s="40" t="s">
        <v>62</v>
      </c>
      <c r="B78" s="47" t="s">
        <v>214</v>
      </c>
      <c r="C78" s="42">
        <f>(0.08*(0.5)/12)</f>
        <v>3.3333333333333335E-3</v>
      </c>
      <c r="D78" s="86">
        <f t="shared" si="1"/>
        <v>6.96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3.9949999999999999E-2</v>
      </c>
      <c r="D79" s="87">
        <f>ROUND(SUM(D73:D78),2)</f>
        <v>83.44</v>
      </c>
    </row>
    <row r="80" spans="1:4" ht="25.5" customHeight="1" x14ac:dyDescent="0.25">
      <c r="A80" s="59"/>
      <c r="B80" s="59"/>
      <c r="C80" s="59"/>
      <c r="D80" s="60"/>
    </row>
    <row r="81" spans="1:4" ht="15.75" x14ac:dyDescent="0.25">
      <c r="A81" s="241" t="s">
        <v>99</v>
      </c>
      <c r="B81" s="241"/>
      <c r="C81" s="241"/>
      <c r="D81" s="241"/>
    </row>
    <row r="82" spans="1:4" ht="15.75" x14ac:dyDescent="0.25">
      <c r="A82" s="242" t="s">
        <v>100</v>
      </c>
      <c r="B82" s="242"/>
      <c r="C82" s="242"/>
      <c r="D82" s="83">
        <f>SUM(D43,D49,D62)</f>
        <v>32.79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130.03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58">
        <f t="shared" ref="D88:D90" si="2">ROUND(C88*$D$29,2)</f>
        <v>0</v>
      </c>
    </row>
    <row r="89" spans="1:4" ht="15.75" customHeight="1" x14ac:dyDescent="0.25">
      <c r="A89" s="40" t="s">
        <v>56</v>
      </c>
      <c r="B89" s="41" t="s">
        <v>125</v>
      </c>
      <c r="C89" s="185"/>
      <c r="D89" s="58">
        <f t="shared" si="2"/>
        <v>0</v>
      </c>
    </row>
    <row r="90" spans="1:4" ht="15.75" x14ac:dyDescent="0.25">
      <c r="A90" s="40" t="s">
        <v>62</v>
      </c>
      <c r="B90" s="41" t="s">
        <v>20</v>
      </c>
      <c r="C90" s="42"/>
      <c r="D90" s="58">
        <f t="shared" si="2"/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130.03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UNIFORMES!H52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f>MATERIAIS!H35</f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f>EQUIPAMENTOS!H51</f>
        <v>0</v>
      </c>
    </row>
    <row r="98" spans="1:4" ht="15.75" x14ac:dyDescent="0.25">
      <c r="A98" s="40" t="s">
        <v>19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s="1" customFormat="1" ht="15.75" customHeight="1" x14ac:dyDescent="0.2">
      <c r="A102" s="242" t="s">
        <v>137</v>
      </c>
      <c r="B102" s="242"/>
      <c r="C102" s="242"/>
      <c r="D102" s="83">
        <f>SUM(D82+D91+D99)</f>
        <v>162.82</v>
      </c>
    </row>
    <row r="103" spans="1:4" ht="25.5" customHeight="1" x14ac:dyDescent="0.25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4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162.82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178.24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1.1599999999999999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58">
        <f t="shared" ref="D110:D113" si="3">ROUND($D$107*C110,2)</f>
        <v>5.35</v>
      </c>
    </row>
    <row r="111" spans="1:4" s="3" customFormat="1" ht="15.75" x14ac:dyDescent="0.25">
      <c r="A111" s="40"/>
      <c r="B111" s="41" t="s">
        <v>147</v>
      </c>
      <c r="C111" s="42"/>
      <c r="D111" s="58">
        <f t="shared" si="3"/>
        <v>0</v>
      </c>
    </row>
    <row r="112" spans="1:4" s="3" customFormat="1" ht="15.75" x14ac:dyDescent="0.25">
      <c r="A112" s="40"/>
      <c r="B112" s="41" t="s">
        <v>148</v>
      </c>
      <c r="C112" s="42"/>
      <c r="D112" s="58">
        <f t="shared" si="3"/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58">
        <f t="shared" si="3"/>
        <v>8.91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15.42</v>
      </c>
      <c r="G114" s="28"/>
    </row>
    <row r="115" spans="1:7" s="3" customFormat="1" ht="15.75" x14ac:dyDescent="0.25">
      <c r="A115" s="239" t="s">
        <v>151</v>
      </c>
      <c r="B115" s="239"/>
      <c r="C115" s="239"/>
      <c r="D115" s="81">
        <f>ROUND(SUM(D104:D105,D114),2)</f>
        <v>15.42</v>
      </c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1" customFormat="1" ht="15.75" customHeight="1" x14ac:dyDescent="0.25">
      <c r="A118" s="56"/>
      <c r="B118" s="39" t="s">
        <v>155</v>
      </c>
      <c r="C118" s="57"/>
      <c r="D118" s="46" t="s">
        <v>15</v>
      </c>
    </row>
    <row r="119" spans="1:7" s="3" customFormat="1" ht="15.75" x14ac:dyDescent="0.25">
      <c r="A119" s="40" t="s">
        <v>16</v>
      </c>
      <c r="B119" s="41" t="s">
        <v>156</v>
      </c>
      <c r="C119" s="42"/>
      <c r="D119" s="58">
        <f>D19</f>
        <v>1387.76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1315.4900000000002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3.9949999999999999E-2</v>
      </c>
      <c r="D121" s="58">
        <f>D79</f>
        <v>83.44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130.03</v>
      </c>
    </row>
    <row r="123" spans="1:7" s="1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0.59655000000000014</v>
      </c>
      <c r="D124" s="81">
        <f>SUM(D119:D123)</f>
        <v>2916.7200000000003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58">
        <f>D115</f>
        <v>15.42</v>
      </c>
    </row>
    <row r="126" spans="1:7" s="3" customFormat="1" ht="15.75" x14ac:dyDescent="0.25">
      <c r="A126" s="239" t="s">
        <v>211</v>
      </c>
      <c r="B126" s="239"/>
      <c r="C126" s="239"/>
      <c r="D126" s="81">
        <f>SUM(D124:D125)</f>
        <v>2932.1400000000003</v>
      </c>
    </row>
    <row r="127" spans="1:7" s="3" customFormat="1" ht="12" x14ac:dyDescent="0.2">
      <c r="A127" s="1"/>
    </row>
    <row r="128" spans="1:7" x14ac:dyDescent="0.25">
      <c r="A128" s="1"/>
    </row>
    <row r="129" spans="1:4" s="1" customFormat="1" ht="12" x14ac:dyDescent="0.2"/>
    <row r="130" spans="1:4" ht="15" customHeight="1" x14ac:dyDescent="0.25">
      <c r="A130" s="1"/>
    </row>
    <row r="131" spans="1:4" x14ac:dyDescent="0.25">
      <c r="A131" s="1"/>
    </row>
    <row r="132" spans="1:4" ht="15" customHeight="1" x14ac:dyDescent="0.25">
      <c r="A132" s="237" t="s">
        <v>346</v>
      </c>
      <c r="B132" s="237"/>
      <c r="C132" s="237"/>
      <c r="D132" s="237"/>
    </row>
    <row r="133" spans="1:4" s="3" customFormat="1" ht="15" customHeight="1" x14ac:dyDescent="0.2">
      <c r="A133" s="237" t="s">
        <v>347</v>
      </c>
      <c r="B133" s="237"/>
      <c r="C133" s="237"/>
      <c r="D133" s="237"/>
    </row>
    <row r="134" spans="1:4" s="3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x14ac:dyDescent="0.25">
      <c r="A136"/>
    </row>
    <row r="137" spans="1:4" s="1" customFormat="1" ht="15" customHeight="1" x14ac:dyDescent="0.25">
      <c r="A137"/>
    </row>
    <row r="138" spans="1:4" s="1" customFormat="1" ht="15" customHeight="1" x14ac:dyDescent="0.25">
      <c r="A138"/>
    </row>
    <row r="139" spans="1:4" s="1" customFormat="1" x14ac:dyDescent="0.25">
      <c r="A139"/>
    </row>
    <row r="140" spans="1:4" s="1" customFormat="1" ht="15" customHeight="1" x14ac:dyDescent="0.25">
      <c r="A140"/>
    </row>
    <row r="141" spans="1:4" s="1" customFormat="1" x14ac:dyDescent="0.25">
      <c r="A141"/>
    </row>
    <row r="142" spans="1:4" s="1" customFormat="1" ht="12" x14ac:dyDescent="0.2"/>
    <row r="143" spans="1:4" s="1" customFormat="1" ht="15" customHeight="1" x14ac:dyDescent="0.25">
      <c r="A143"/>
    </row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ht="12" x14ac:dyDescent="0.2"/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x14ac:dyDescent="0.25">
      <c r="A161" s="1"/>
    </row>
    <row r="162" spans="1:1" x14ac:dyDescent="0.25">
      <c r="A162" s="1"/>
    </row>
    <row r="163" spans="1:1" ht="15" customHeight="1" x14ac:dyDescent="0.25">
      <c r="A163" s="1"/>
    </row>
    <row r="164" spans="1:1" x14ac:dyDescent="0.25">
      <c r="A164" s="1"/>
    </row>
    <row r="165" spans="1:1" x14ac:dyDescent="0.25">
      <c r="A165" s="1"/>
    </row>
    <row r="166" spans="1:1" ht="15" customHeight="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</sheetData>
  <mergeCells count="41">
    <mergeCell ref="A19:C19"/>
    <mergeCell ref="A1:D1"/>
    <mergeCell ref="A11:D11"/>
    <mergeCell ref="A14:D14"/>
    <mergeCell ref="A15:D15"/>
    <mergeCell ref="A20:D20"/>
    <mergeCell ref="A25:C25"/>
    <mergeCell ref="A27:D27"/>
    <mergeCell ref="A31:C31"/>
    <mergeCell ref="A33:D33"/>
    <mergeCell ref="A34:B34"/>
    <mergeCell ref="A37:B37"/>
    <mergeCell ref="A39:D39"/>
    <mergeCell ref="A40:C40"/>
    <mergeCell ref="A41:B41"/>
    <mergeCell ref="A50:B50"/>
    <mergeCell ref="A70:C70"/>
    <mergeCell ref="A72:D72"/>
    <mergeCell ref="A79:B79"/>
    <mergeCell ref="A81:D81"/>
    <mergeCell ref="A52:C52"/>
    <mergeCell ref="A60:C60"/>
    <mergeCell ref="A62:D62"/>
    <mergeCell ref="A67:B67"/>
    <mergeCell ref="A69:D69"/>
    <mergeCell ref="A132:D132"/>
    <mergeCell ref="A133:D133"/>
    <mergeCell ref="A134:D134"/>
    <mergeCell ref="A135:D135"/>
    <mergeCell ref="A82:C82"/>
    <mergeCell ref="A84:D84"/>
    <mergeCell ref="A91:B91"/>
    <mergeCell ref="A93:D93"/>
    <mergeCell ref="A99:C99"/>
    <mergeCell ref="A101:D101"/>
    <mergeCell ref="A126:C126"/>
    <mergeCell ref="A102:C102"/>
    <mergeCell ref="A115:C115"/>
    <mergeCell ref="A117:D117"/>
    <mergeCell ref="A124:B124"/>
    <mergeCell ref="B125:C125"/>
  </mergeCells>
  <dataValidations count="4">
    <dataValidation allowBlank="1" showInputMessage="1" showErrorMessage="1" promptTitle="ATENÇÃO" sqref="HW100 RS100 ABO100" xr:uid="{00000000-0002-0000-0B00-000000000000}">
      <formula1>0</formula1>
      <formula2>10000</formula2>
    </dataValidation>
    <dataValidation allowBlank="1" showInputMessage="1" showErrorMessage="1" prompt="O VALOR A SER PREENCHIDO DEVERÁ SE REFERIR A UM PROFISSIONAL." sqref="HV99 RR99 ABN99" xr:uid="{00000000-0002-0000-0B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3:RS104 ABO103:ABO104 ABO101 RS101 HW101 HW103:HW104" xr:uid="{00000000-0002-0000-0B00-000002000000}">
      <formula1>0</formula1>
      <formula2>10000</formula2>
    </dataValidation>
    <dataValidation type="decimal" allowBlank="1" showInputMessage="1" showErrorMessage="1" promptTitle="ATENÇÃO" sqref="HW129 RS129 ABO129" xr:uid="{00000000-0002-0000-0B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8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73"/>
  <sheetViews>
    <sheetView view="pageBreakPreview" topLeftCell="A112" zoomScaleNormal="100" zoomScaleSheetLayoutView="100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223</v>
      </c>
      <c r="C13" s="34">
        <v>96</v>
      </c>
      <c r="D13" s="93">
        <v>2176.11</v>
      </c>
    </row>
    <row r="14" spans="1:4" ht="15.75" x14ac:dyDescent="0.25">
      <c r="A14" s="243" t="s">
        <v>10</v>
      </c>
      <c r="B14" s="243"/>
      <c r="C14" s="243"/>
      <c r="D14" s="243"/>
    </row>
    <row r="15" spans="1:4" ht="15.75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2176.11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2176.11</v>
      </c>
    </row>
    <row r="20" spans="1:4" ht="15.75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2176.11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2176.11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15.75" x14ac:dyDescent="0.2">
      <c r="A33" s="243" t="s">
        <v>38</v>
      </c>
      <c r="B33" s="243"/>
      <c r="C33" s="243"/>
      <c r="D33" s="243"/>
    </row>
    <row r="34" spans="1:4" s="1" customFormat="1" ht="15.75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203.9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67.89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271.79000000000002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2447.9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489.58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36.72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24.48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4.9000000000000004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61.2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195.83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14.69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827.40000000000009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153.61000000000001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s="1" customFormat="1" ht="15.75" customHeight="1" x14ac:dyDescent="0.25">
      <c r="A60" s="239" t="s">
        <v>84</v>
      </c>
      <c r="B60" s="239"/>
      <c r="C60" s="239"/>
      <c r="D60" s="87">
        <f>SUM(D53:D59)</f>
        <v>567.20000000000005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271.79000000000002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827.40000000000009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567.20000000000005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87">
        <f>SUM(D64:D66)</f>
        <v>1666.39</v>
      </c>
    </row>
    <row r="68" spans="1:4" ht="15.75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3275.3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101.41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0.38</v>
      </c>
    </row>
    <row r="75" spans="1:4" ht="15.75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4.0599999999999996</v>
      </c>
    </row>
    <row r="76" spans="1:4" s="1" customFormat="1" ht="15.75" customHeight="1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6.57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0.06</v>
      </c>
    </row>
    <row r="78" spans="1:4" ht="15.75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1.96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114.44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83">
        <f>D19+D67+D79</f>
        <v>3956.94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203.9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58">
        <f t="shared" ref="D88:D90" si="1">ROUND(C88*$D$29,2)</f>
        <v>0</v>
      </c>
    </row>
    <row r="89" spans="1:4" ht="15.75" customHeight="1" x14ac:dyDescent="0.25">
      <c r="A89" s="40" t="s">
        <v>56</v>
      </c>
      <c r="B89" s="41" t="s">
        <v>125</v>
      </c>
      <c r="C89" s="185"/>
      <c r="D89" s="58">
        <f t="shared" si="1"/>
        <v>0</v>
      </c>
    </row>
    <row r="90" spans="1:4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203.9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v>0</v>
      </c>
    </row>
    <row r="98" spans="1:4" ht="15.75" x14ac:dyDescent="0.25">
      <c r="A98" s="40" t="s">
        <v>19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s="1" customFormat="1" ht="15.75" customHeight="1" x14ac:dyDescent="0.2">
      <c r="A102" s="242" t="s">
        <v>137</v>
      </c>
      <c r="B102" s="242"/>
      <c r="C102" s="242"/>
      <c r="D102" s="83">
        <f>SUM(D82+D91+D99)</f>
        <v>4160.84</v>
      </c>
    </row>
    <row r="103" spans="1:4" ht="25.5" customHeight="1" x14ac:dyDescent="0.25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4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4160.84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4554.83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29.61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136.63999999999999</v>
      </c>
    </row>
    <row r="111" spans="1:4" s="3" customFormat="1" ht="15.75" x14ac:dyDescent="0.25">
      <c r="A111" s="40"/>
      <c r="B111" s="41" t="s">
        <v>147</v>
      </c>
      <c r="C111" s="42"/>
      <c r="D111" s="58">
        <f t="shared" si="2"/>
        <v>0</v>
      </c>
    </row>
    <row r="112" spans="1:4" s="3" customFormat="1" ht="15.75" x14ac:dyDescent="0.25">
      <c r="A112" s="40"/>
      <c r="B112" s="41" t="s">
        <v>148</v>
      </c>
      <c r="C112" s="42"/>
      <c r="D112" s="58">
        <f t="shared" si="2"/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58">
        <f t="shared" si="2"/>
        <v>227.74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393.99</v>
      </c>
      <c r="G114" s="28"/>
    </row>
    <row r="115" spans="1:7" s="3" customFormat="1" ht="15.75" x14ac:dyDescent="0.25">
      <c r="A115" s="239" t="s">
        <v>151</v>
      </c>
      <c r="B115" s="239"/>
      <c r="C115" s="239"/>
      <c r="D115" s="81">
        <f>ROUND(SUM(D104:D105,D114),2)</f>
        <v>393.99</v>
      </c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1" customFormat="1" ht="15.75" customHeight="1" x14ac:dyDescent="0.25">
      <c r="A118" s="56"/>
      <c r="B118" s="39" t="s">
        <v>155</v>
      </c>
      <c r="C118" s="57"/>
      <c r="D118" s="46" t="s">
        <v>15</v>
      </c>
    </row>
    <row r="119" spans="1:7" s="3" customFormat="1" ht="15.75" x14ac:dyDescent="0.25">
      <c r="A119" s="40" t="s">
        <v>16</v>
      </c>
      <c r="B119" s="41" t="s">
        <v>156</v>
      </c>
      <c r="C119" s="42"/>
      <c r="D119" s="58">
        <f>D19</f>
        <v>2176.11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1666.39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114.44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203.9</v>
      </c>
    </row>
    <row r="123" spans="1:7" s="1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0.63889200000000013</v>
      </c>
      <c r="D124" s="81">
        <f>SUM(D119:D123)</f>
        <v>4160.84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58">
        <f>D115</f>
        <v>393.99</v>
      </c>
    </row>
    <row r="126" spans="1:7" s="3" customFormat="1" ht="15.75" x14ac:dyDescent="0.25">
      <c r="A126" s="239" t="s">
        <v>211</v>
      </c>
      <c r="B126" s="239"/>
      <c r="C126" s="239"/>
      <c r="D126" s="81">
        <f>SUM(D124:D125)</f>
        <v>4554.83</v>
      </c>
    </row>
    <row r="127" spans="1:7" s="3" customFormat="1" ht="12" x14ac:dyDescent="0.2">
      <c r="A127" s="1"/>
    </row>
    <row r="128" spans="1:7" x14ac:dyDescent="0.25">
      <c r="A128" s="1"/>
    </row>
    <row r="129" spans="1:4" s="1" customFormat="1" ht="12" x14ac:dyDescent="0.2"/>
    <row r="130" spans="1:4" ht="15" customHeight="1" x14ac:dyDescent="0.25">
      <c r="A130" s="1"/>
    </row>
    <row r="131" spans="1:4" x14ac:dyDescent="0.25">
      <c r="A131" s="1"/>
    </row>
    <row r="132" spans="1:4" ht="15" customHeight="1" x14ac:dyDescent="0.25">
      <c r="A132" s="237" t="s">
        <v>346</v>
      </c>
      <c r="B132" s="237"/>
      <c r="C132" s="237"/>
      <c r="D132" s="237"/>
    </row>
    <row r="133" spans="1:4" s="3" customFormat="1" ht="15" customHeight="1" x14ac:dyDescent="0.2">
      <c r="A133" s="237" t="s">
        <v>347</v>
      </c>
      <c r="B133" s="237"/>
      <c r="C133" s="237"/>
      <c r="D133" s="237"/>
    </row>
    <row r="134" spans="1:4" s="3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x14ac:dyDescent="0.25">
      <c r="A136"/>
    </row>
    <row r="137" spans="1:4" s="1" customFormat="1" ht="15" customHeight="1" x14ac:dyDescent="0.25">
      <c r="A137"/>
    </row>
    <row r="138" spans="1:4" s="1" customFormat="1" ht="15" customHeight="1" x14ac:dyDescent="0.25">
      <c r="A138"/>
    </row>
    <row r="139" spans="1:4" s="1" customFormat="1" x14ac:dyDescent="0.25">
      <c r="A139"/>
    </row>
    <row r="140" spans="1:4" s="1" customFormat="1" ht="15" customHeight="1" x14ac:dyDescent="0.25">
      <c r="A140"/>
    </row>
    <row r="141" spans="1:4" s="1" customFormat="1" x14ac:dyDescent="0.25">
      <c r="A141"/>
    </row>
    <row r="142" spans="1:4" s="1" customFormat="1" ht="12" x14ac:dyDescent="0.2"/>
    <row r="143" spans="1:4" s="1" customFormat="1" ht="15" customHeight="1" x14ac:dyDescent="0.25">
      <c r="A143"/>
    </row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ht="12" x14ac:dyDescent="0.2"/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x14ac:dyDescent="0.25">
      <c r="A161" s="1"/>
    </row>
    <row r="162" spans="1:1" x14ac:dyDescent="0.25">
      <c r="A162" s="1"/>
    </row>
    <row r="163" spans="1:1" ht="15" customHeight="1" x14ac:dyDescent="0.25">
      <c r="A163" s="1"/>
    </row>
    <row r="164" spans="1:1" x14ac:dyDescent="0.25">
      <c r="A164" s="1"/>
    </row>
    <row r="165" spans="1:1" x14ac:dyDescent="0.25">
      <c r="A165" s="1"/>
    </row>
    <row r="166" spans="1:1" ht="15" customHeight="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</sheetData>
  <mergeCells count="41">
    <mergeCell ref="A82:C82"/>
    <mergeCell ref="A84:D84"/>
    <mergeCell ref="A91:B91"/>
    <mergeCell ref="A93:D93"/>
    <mergeCell ref="A37:B37"/>
    <mergeCell ref="A39:D39"/>
    <mergeCell ref="A40:C40"/>
    <mergeCell ref="A41:B41"/>
    <mergeCell ref="A50:B50"/>
    <mergeCell ref="A52:C52"/>
    <mergeCell ref="A60:C60"/>
    <mergeCell ref="A62:D62"/>
    <mergeCell ref="A67:B67"/>
    <mergeCell ref="A69:D69"/>
    <mergeCell ref="A34:B34"/>
    <mergeCell ref="A1:D1"/>
    <mergeCell ref="A11:D11"/>
    <mergeCell ref="A14:D14"/>
    <mergeCell ref="A15:D15"/>
    <mergeCell ref="A19:C19"/>
    <mergeCell ref="A20:D20"/>
    <mergeCell ref="A25:C25"/>
    <mergeCell ref="A27:D27"/>
    <mergeCell ref="A31:C31"/>
    <mergeCell ref="A33:D33"/>
    <mergeCell ref="A132:D132"/>
    <mergeCell ref="A133:D133"/>
    <mergeCell ref="A134:D134"/>
    <mergeCell ref="A135:D135"/>
    <mergeCell ref="A70:C70"/>
    <mergeCell ref="A72:D72"/>
    <mergeCell ref="A79:B79"/>
    <mergeCell ref="A81:D81"/>
    <mergeCell ref="A124:B124"/>
    <mergeCell ref="B125:C125"/>
    <mergeCell ref="A126:C126"/>
    <mergeCell ref="A99:C99"/>
    <mergeCell ref="A101:D101"/>
    <mergeCell ref="A102:C102"/>
    <mergeCell ref="A115:C115"/>
    <mergeCell ref="A117:D117"/>
  </mergeCells>
  <dataValidations count="4">
    <dataValidation allowBlank="1" showInputMessage="1" showErrorMessage="1" promptTitle="ATENÇÃO" sqref="HW100 RS100 ABO100" xr:uid="{00000000-0002-0000-0C00-000000000000}">
      <formula1>0</formula1>
      <formula2>10000</formula2>
    </dataValidation>
    <dataValidation allowBlank="1" showInputMessage="1" showErrorMessage="1" prompt="O VALOR A SER PREENCHIDO DEVERÁ SE REFERIR A UM PROFISSIONAL." sqref="HV99 RR99 ABN99" xr:uid="{00000000-0002-0000-0C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3:RS104 ABO103:ABO104 ABO101 RS101 HW101 HW103:HW104" xr:uid="{00000000-0002-0000-0C00-000002000000}">
      <formula1>0</formula1>
      <formula2>10000</formula2>
    </dataValidation>
    <dataValidation type="decimal" allowBlank="1" showInputMessage="1" showErrorMessage="1" promptTitle="ATENÇÃO" sqref="HW129 RS129 ABO129" xr:uid="{00000000-0002-0000-0C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1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2"/>
  <sheetViews>
    <sheetView view="pageBreakPreview" topLeftCell="A112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224</v>
      </c>
      <c r="C13" s="171">
        <v>220</v>
      </c>
      <c r="D13" s="93">
        <v>1393.45</v>
      </c>
    </row>
    <row r="14" spans="1:4" ht="26.25" customHeight="1" x14ac:dyDescent="0.25">
      <c r="A14" s="256" t="s">
        <v>10</v>
      </c>
      <c r="B14" s="257"/>
      <c r="C14" s="257"/>
      <c r="D14" s="258"/>
    </row>
    <row r="15" spans="1:4" ht="15.75" x14ac:dyDescent="0.25">
      <c r="A15" s="256" t="s">
        <v>11</v>
      </c>
      <c r="B15" s="257"/>
      <c r="C15" s="257"/>
      <c r="D15" s="258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1393.45</v>
      </c>
    </row>
    <row r="18" spans="1:4" ht="15.75" customHeight="1" x14ac:dyDescent="0.25">
      <c r="A18" s="38" t="s">
        <v>25</v>
      </c>
      <c r="B18" s="35" t="s">
        <v>225</v>
      </c>
      <c r="C18" s="101">
        <v>0</v>
      </c>
      <c r="D18" s="88">
        <f>(7*(220/12)*(D13/C13)*C18)</f>
        <v>0</v>
      </c>
    </row>
    <row r="19" spans="1:4" s="1" customFormat="1" ht="15.75" customHeight="1" x14ac:dyDescent="0.25">
      <c r="A19" s="38" t="s">
        <v>19</v>
      </c>
      <c r="B19" s="35" t="s">
        <v>20</v>
      </c>
      <c r="C19" s="38"/>
      <c r="D19" s="162"/>
    </row>
    <row r="20" spans="1:4" ht="26.25" customHeight="1" x14ac:dyDescent="0.25">
      <c r="A20" s="244" t="s">
        <v>21</v>
      </c>
      <c r="B20" s="247"/>
      <c r="C20" s="245"/>
      <c r="D20" s="163">
        <f>ROUND(SUM(D17:D19),2)</f>
        <v>1393.45</v>
      </c>
    </row>
    <row r="21" spans="1:4" ht="15.75" customHeight="1" x14ac:dyDescent="0.25">
      <c r="A21" s="243" t="s">
        <v>23</v>
      </c>
      <c r="B21" s="243"/>
      <c r="C21" s="243"/>
      <c r="D21" s="243"/>
    </row>
    <row r="22" spans="1:4" ht="15.75" customHeight="1" x14ac:dyDescent="0.25">
      <c r="A22" s="32" t="s">
        <v>12</v>
      </c>
      <c r="B22" s="37" t="s">
        <v>4</v>
      </c>
      <c r="C22" s="33" t="s">
        <v>14</v>
      </c>
      <c r="D22" s="32" t="s">
        <v>15</v>
      </c>
    </row>
    <row r="23" spans="1:4" ht="15.75" customHeight="1" x14ac:dyDescent="0.25">
      <c r="A23" s="38" t="s">
        <v>16</v>
      </c>
      <c r="B23" s="35" t="s">
        <v>24</v>
      </c>
      <c r="C23" s="38"/>
      <c r="D23" s="162">
        <v>0</v>
      </c>
    </row>
    <row r="24" spans="1:4" s="1" customFormat="1" ht="15.75" customHeight="1" x14ac:dyDescent="0.25">
      <c r="A24" s="61" t="s">
        <v>25</v>
      </c>
      <c r="B24" s="62" t="s">
        <v>26</v>
      </c>
      <c r="C24" s="159">
        <v>0.5</v>
      </c>
      <c r="D24" s="91">
        <f>((D13/C13)*(1+C24))*15</f>
        <v>142.51193181818181</v>
      </c>
    </row>
    <row r="25" spans="1:4" s="1" customFormat="1" ht="15.75" customHeight="1" x14ac:dyDescent="0.25">
      <c r="A25" s="61" t="s">
        <v>19</v>
      </c>
      <c r="B25" s="62" t="s">
        <v>20</v>
      </c>
      <c r="C25" s="61"/>
      <c r="D25" s="164"/>
    </row>
    <row r="26" spans="1:4" s="1" customFormat="1" ht="15.75" customHeight="1" x14ac:dyDescent="0.25">
      <c r="A26" s="249" t="s">
        <v>27</v>
      </c>
      <c r="B26" s="249"/>
      <c r="C26" s="249"/>
      <c r="D26" s="165">
        <f>ROUND(SUM(D23:D25),2)</f>
        <v>142.51</v>
      </c>
    </row>
    <row r="27" spans="1:4" ht="15.75" x14ac:dyDescent="0.25">
      <c r="A27" s="59"/>
      <c r="B27" s="59"/>
      <c r="C27" s="59"/>
      <c r="D27" s="60"/>
    </row>
    <row r="28" spans="1:4" ht="15.75" x14ac:dyDescent="0.25">
      <c r="A28" s="250" t="s">
        <v>29</v>
      </c>
      <c r="B28" s="250"/>
      <c r="C28" s="250"/>
      <c r="D28" s="250"/>
    </row>
    <row r="29" spans="1:4" ht="15.75" x14ac:dyDescent="0.25">
      <c r="A29" s="65" t="s">
        <v>12</v>
      </c>
      <c r="B29" s="65" t="s">
        <v>30</v>
      </c>
      <c r="C29" s="65"/>
      <c r="D29" s="67" t="s">
        <v>15</v>
      </c>
    </row>
    <row r="30" spans="1:4" ht="15.75" x14ac:dyDescent="0.25">
      <c r="A30" s="63" t="s">
        <v>31</v>
      </c>
      <c r="B30" s="64" t="s">
        <v>32</v>
      </c>
      <c r="C30" s="64"/>
      <c r="D30" s="166">
        <f>D20</f>
        <v>1393.45</v>
      </c>
    </row>
    <row r="31" spans="1:4" ht="15.75" x14ac:dyDescent="0.25">
      <c r="A31" s="40" t="s">
        <v>34</v>
      </c>
      <c r="B31" s="41" t="s">
        <v>35</v>
      </c>
      <c r="C31" s="41"/>
      <c r="D31" s="162">
        <f>D26</f>
        <v>142.51</v>
      </c>
    </row>
    <row r="32" spans="1:4" s="1" customFormat="1" ht="15.75" customHeight="1" x14ac:dyDescent="0.25">
      <c r="A32" s="239" t="s">
        <v>37</v>
      </c>
      <c r="B32" s="239"/>
      <c r="C32" s="239"/>
      <c r="D32" s="163">
        <f>SUM(D30:D31)</f>
        <v>1535.96</v>
      </c>
    </row>
    <row r="33" spans="1:4" s="1" customFormat="1" ht="15.75" x14ac:dyDescent="0.25">
      <c r="A33" s="59"/>
      <c r="B33" s="59"/>
      <c r="C33" s="59"/>
      <c r="D33" s="60"/>
    </row>
    <row r="34" spans="1:4" s="1" customFormat="1" ht="15.75" x14ac:dyDescent="0.2">
      <c r="A34" s="243" t="s">
        <v>38</v>
      </c>
      <c r="B34" s="243"/>
      <c r="C34" s="243"/>
      <c r="D34" s="243"/>
    </row>
    <row r="35" spans="1:4" s="1" customFormat="1" ht="15.75" customHeight="1" x14ac:dyDescent="0.2">
      <c r="A35" s="243" t="s">
        <v>39</v>
      </c>
      <c r="B35" s="243"/>
      <c r="C35" s="33" t="s">
        <v>14</v>
      </c>
      <c r="D35" s="33" t="s">
        <v>15</v>
      </c>
    </row>
    <row r="36" spans="1:4" s="1" customFormat="1" ht="15.75" customHeight="1" x14ac:dyDescent="0.25">
      <c r="A36" s="40" t="s">
        <v>16</v>
      </c>
      <c r="B36" s="41" t="s">
        <v>40</v>
      </c>
      <c r="C36" s="42">
        <v>9.3700000000000006E-2</v>
      </c>
      <c r="D36" s="58">
        <f>ROUND(($D$20*C36),2)</f>
        <v>130.57</v>
      </c>
    </row>
    <row r="37" spans="1:4" s="1" customFormat="1" ht="15.75" customHeight="1" x14ac:dyDescent="0.25">
      <c r="A37" s="40" t="s">
        <v>25</v>
      </c>
      <c r="B37" s="41" t="s">
        <v>42</v>
      </c>
      <c r="C37" s="42">
        <v>3.1199999999999999E-2</v>
      </c>
      <c r="D37" s="162">
        <f>ROUND(($D$20*C37),2)</f>
        <v>43.48</v>
      </c>
    </row>
    <row r="38" spans="1:4" s="1" customFormat="1" ht="15.75" customHeight="1" x14ac:dyDescent="0.25">
      <c r="A38" s="239" t="s">
        <v>44</v>
      </c>
      <c r="B38" s="239"/>
      <c r="C38" s="43">
        <f>SUM(C36:C37)</f>
        <v>0.12490000000000001</v>
      </c>
      <c r="D38" s="163">
        <f>ROUND(SUM(D36:D37),2)</f>
        <v>174.05</v>
      </c>
    </row>
    <row r="39" spans="1:4" s="1" customFormat="1" ht="15.75" x14ac:dyDescent="0.25">
      <c r="A39" s="59"/>
      <c r="B39" s="59"/>
      <c r="C39" s="59"/>
      <c r="D39" s="60"/>
    </row>
    <row r="40" spans="1:4" s="1" customFormat="1" ht="25.5" customHeight="1" x14ac:dyDescent="0.2">
      <c r="A40" s="241" t="s">
        <v>47</v>
      </c>
      <c r="B40" s="241"/>
      <c r="C40" s="241"/>
      <c r="D40" s="241"/>
    </row>
    <row r="41" spans="1:4" s="1" customFormat="1" ht="26.25" customHeight="1" x14ac:dyDescent="0.2">
      <c r="A41" s="242" t="s">
        <v>48</v>
      </c>
      <c r="B41" s="242"/>
      <c r="C41" s="242"/>
      <c r="D41" s="167">
        <f>D20+D38</f>
        <v>1567.5</v>
      </c>
    </row>
    <row r="42" spans="1:4" s="1" customFormat="1" ht="15.75" customHeight="1" x14ac:dyDescent="0.2">
      <c r="A42" s="243" t="s">
        <v>49</v>
      </c>
      <c r="B42" s="243"/>
      <c r="C42" s="33" t="s">
        <v>14</v>
      </c>
      <c r="D42" s="33" t="s">
        <v>15</v>
      </c>
    </row>
    <row r="43" spans="1:4" s="1" customFormat="1" ht="15.75" customHeight="1" x14ac:dyDescent="0.25">
      <c r="A43" s="40" t="s">
        <v>16</v>
      </c>
      <c r="B43" s="41" t="s">
        <v>50</v>
      </c>
      <c r="C43" s="42">
        <v>0.2</v>
      </c>
      <c r="D43" s="58">
        <f t="shared" ref="D43:D50" si="0">ROUND(($D$41*C43),2)</f>
        <v>313.5</v>
      </c>
    </row>
    <row r="44" spans="1:4" s="1" customFormat="1" ht="15.75" customHeight="1" x14ac:dyDescent="0.25">
      <c r="A44" s="40" t="s">
        <v>25</v>
      </c>
      <c r="B44" s="41" t="s">
        <v>52</v>
      </c>
      <c r="C44" s="42">
        <v>1.4999999999999999E-2</v>
      </c>
      <c r="D44" s="58">
        <f t="shared" si="0"/>
        <v>23.51</v>
      </c>
    </row>
    <row r="45" spans="1:4" s="1" customFormat="1" ht="15.75" customHeight="1" x14ac:dyDescent="0.25">
      <c r="A45" s="40" t="s">
        <v>19</v>
      </c>
      <c r="B45" s="41" t="s">
        <v>54</v>
      </c>
      <c r="C45" s="42">
        <v>0.01</v>
      </c>
      <c r="D45" s="58">
        <f t="shared" si="0"/>
        <v>15.68</v>
      </c>
    </row>
    <row r="46" spans="1:4" s="1" customFormat="1" ht="15.75" customHeight="1" x14ac:dyDescent="0.25">
      <c r="A46" s="40" t="s">
        <v>56</v>
      </c>
      <c r="B46" s="41" t="s">
        <v>57</v>
      </c>
      <c r="C46" s="42">
        <v>2E-3</v>
      </c>
      <c r="D46" s="58">
        <f t="shared" si="0"/>
        <v>3.14</v>
      </c>
    </row>
    <row r="47" spans="1:4" s="1" customFormat="1" ht="15.75" customHeight="1" x14ac:dyDescent="0.25">
      <c r="A47" s="40" t="s">
        <v>59</v>
      </c>
      <c r="B47" s="41" t="s">
        <v>60</v>
      </c>
      <c r="C47" s="42">
        <v>2.5000000000000001E-2</v>
      </c>
      <c r="D47" s="58">
        <f t="shared" si="0"/>
        <v>39.19</v>
      </c>
    </row>
    <row r="48" spans="1:4" s="1" customFormat="1" ht="15.75" x14ac:dyDescent="0.25">
      <c r="A48" s="40" t="s">
        <v>62</v>
      </c>
      <c r="B48" s="41" t="s">
        <v>63</v>
      </c>
      <c r="C48" s="42">
        <v>0.08</v>
      </c>
      <c r="D48" s="162">
        <f t="shared" si="0"/>
        <v>125.4</v>
      </c>
    </row>
    <row r="49" spans="1:4" s="1" customFormat="1" ht="15.75" customHeight="1" x14ac:dyDescent="0.25">
      <c r="A49" s="38" t="s">
        <v>65</v>
      </c>
      <c r="B49" s="44" t="s">
        <v>66</v>
      </c>
      <c r="C49" s="183"/>
      <c r="D49" s="58">
        <f t="shared" si="0"/>
        <v>0</v>
      </c>
    </row>
    <row r="50" spans="1:4" s="1" customFormat="1" ht="15.75" customHeight="1" x14ac:dyDescent="0.25">
      <c r="A50" s="40" t="s">
        <v>68</v>
      </c>
      <c r="B50" s="41" t="s">
        <v>69</v>
      </c>
      <c r="C50" s="42">
        <v>6.0000000000000001E-3</v>
      </c>
      <c r="D50" s="162">
        <f t="shared" si="0"/>
        <v>9.41</v>
      </c>
    </row>
    <row r="51" spans="1:4" s="1" customFormat="1" ht="15.75" customHeight="1" x14ac:dyDescent="0.25">
      <c r="A51" s="239" t="s">
        <v>71</v>
      </c>
      <c r="B51" s="239"/>
      <c r="C51" s="43">
        <f>SUM(C43:C50)</f>
        <v>0.33800000000000008</v>
      </c>
      <c r="D51" s="163">
        <f>SUM(D43:D50)</f>
        <v>529.82999999999993</v>
      </c>
    </row>
    <row r="52" spans="1:4" s="1" customFormat="1" ht="15.75" x14ac:dyDescent="0.25">
      <c r="A52" s="160"/>
      <c r="B52" s="160"/>
      <c r="C52" s="55"/>
      <c r="D52" s="168"/>
    </row>
    <row r="53" spans="1:4" s="1" customFormat="1" ht="15.75" x14ac:dyDescent="0.25">
      <c r="A53" s="248" t="s">
        <v>75</v>
      </c>
      <c r="B53" s="248"/>
      <c r="C53" s="248"/>
      <c r="D53" s="46" t="s">
        <v>15</v>
      </c>
    </row>
    <row r="54" spans="1:4" s="1" customFormat="1" ht="15.75" x14ac:dyDescent="0.25">
      <c r="A54" s="40" t="s">
        <v>16</v>
      </c>
      <c r="B54" s="41" t="s">
        <v>208</v>
      </c>
      <c r="C54" s="173">
        <v>10.93</v>
      </c>
      <c r="D54" s="58">
        <f>ROUND(((C54*26)-(6%*D14)),2)</f>
        <v>284.18</v>
      </c>
    </row>
    <row r="55" spans="1:4" s="1" customFormat="1" ht="15.75" x14ac:dyDescent="0.25">
      <c r="A55" s="40" t="s">
        <v>25</v>
      </c>
      <c r="B55" s="41" t="s">
        <v>78</v>
      </c>
      <c r="C55" s="173">
        <v>14.28</v>
      </c>
      <c r="D55" s="58">
        <f>ROUND((C55*22*0.8),2)</f>
        <v>251.33</v>
      </c>
    </row>
    <row r="56" spans="1:4" s="1" customFormat="1" ht="15.75" x14ac:dyDescent="0.25">
      <c r="A56" s="40" t="s">
        <v>19</v>
      </c>
      <c r="B56" s="41" t="s">
        <v>80</v>
      </c>
      <c r="C56" s="41"/>
      <c r="D56" s="58">
        <v>146</v>
      </c>
    </row>
    <row r="57" spans="1:4" s="1" customFormat="1" ht="15.75" x14ac:dyDescent="0.25">
      <c r="A57" s="40" t="s">
        <v>56</v>
      </c>
      <c r="B57" s="41" t="s">
        <v>81</v>
      </c>
      <c r="C57" s="41"/>
      <c r="D57" s="58">
        <v>12.11</v>
      </c>
    </row>
    <row r="58" spans="1:4" ht="15.75" x14ac:dyDescent="0.25">
      <c r="A58" s="40" t="s">
        <v>59</v>
      </c>
      <c r="B58" s="41" t="s">
        <v>82</v>
      </c>
      <c r="C58" s="41"/>
      <c r="D58" s="58">
        <v>4.1500000000000004</v>
      </c>
    </row>
    <row r="59" spans="1:4" ht="15.75" x14ac:dyDescent="0.25">
      <c r="A59" s="40" t="s">
        <v>62</v>
      </c>
      <c r="B59" s="41" t="s">
        <v>83</v>
      </c>
      <c r="C59" s="41"/>
      <c r="D59" s="162"/>
    </row>
    <row r="60" spans="1:4" s="1" customFormat="1" ht="15.75" customHeight="1" x14ac:dyDescent="0.25">
      <c r="A60" s="40" t="s">
        <v>65</v>
      </c>
      <c r="B60" s="41" t="s">
        <v>20</v>
      </c>
      <c r="C60" s="41"/>
      <c r="D60" s="162"/>
    </row>
    <row r="61" spans="1:4" ht="15.75" x14ac:dyDescent="0.25">
      <c r="A61" s="239" t="s">
        <v>84</v>
      </c>
      <c r="B61" s="239"/>
      <c r="C61" s="239"/>
      <c r="D61" s="163">
        <f>SUM(D54:D60)</f>
        <v>697.77</v>
      </c>
    </row>
    <row r="62" spans="1:4" ht="15.75" x14ac:dyDescent="0.25">
      <c r="A62" s="59"/>
      <c r="B62" s="59"/>
      <c r="C62" s="59"/>
      <c r="D62" s="60"/>
    </row>
    <row r="63" spans="1:4" ht="15.75" x14ac:dyDescent="0.25">
      <c r="A63" s="246" t="s">
        <v>88</v>
      </c>
      <c r="B63" s="246"/>
      <c r="C63" s="246"/>
      <c r="D63" s="246"/>
    </row>
    <row r="64" spans="1:4" ht="15.75" x14ac:dyDescent="0.25">
      <c r="A64" s="39" t="s">
        <v>12</v>
      </c>
      <c r="B64" s="39" t="s">
        <v>30</v>
      </c>
      <c r="C64" s="39"/>
      <c r="D64" s="39" t="s">
        <v>15</v>
      </c>
    </row>
    <row r="65" spans="1:4" ht="15.75" x14ac:dyDescent="0.25">
      <c r="A65" s="40" t="s">
        <v>89</v>
      </c>
      <c r="B65" s="41" t="s">
        <v>90</v>
      </c>
      <c r="C65" s="42">
        <f>C38</f>
        <v>0.12490000000000001</v>
      </c>
      <c r="D65" s="58">
        <f>D38</f>
        <v>174.05</v>
      </c>
    </row>
    <row r="66" spans="1:4" ht="15.75" x14ac:dyDescent="0.25">
      <c r="A66" s="40" t="s">
        <v>92</v>
      </c>
      <c r="B66" s="41" t="s">
        <v>93</v>
      </c>
      <c r="C66" s="42">
        <f>C51</f>
        <v>0.33800000000000008</v>
      </c>
      <c r="D66" s="58">
        <f>D51</f>
        <v>529.82999999999993</v>
      </c>
    </row>
    <row r="67" spans="1:4" s="1" customFormat="1" ht="15.75" customHeight="1" x14ac:dyDescent="0.25">
      <c r="A67" s="40" t="s">
        <v>95</v>
      </c>
      <c r="B67" s="41" t="s">
        <v>96</v>
      </c>
      <c r="C67" s="41"/>
      <c r="D67" s="162">
        <f>D61</f>
        <v>697.77</v>
      </c>
    </row>
    <row r="68" spans="1:4" ht="15.75" x14ac:dyDescent="0.25">
      <c r="A68" s="244" t="s">
        <v>98</v>
      </c>
      <c r="B68" s="245"/>
      <c r="C68" s="43">
        <f>SUM(C65:C67)</f>
        <v>0.46290000000000009</v>
      </c>
      <c r="D68" s="163">
        <f>SUM(D65:D67)</f>
        <v>1401.6499999999999</v>
      </c>
    </row>
    <row r="69" spans="1:4" ht="15.75" x14ac:dyDescent="0.25">
      <c r="A69" s="156"/>
      <c r="B69" s="157"/>
      <c r="C69" s="55"/>
      <c r="D69" s="168"/>
    </row>
    <row r="70" spans="1:4" ht="15.75" x14ac:dyDescent="0.25">
      <c r="A70" s="241" t="s">
        <v>99</v>
      </c>
      <c r="B70" s="241"/>
      <c r="C70" s="241"/>
      <c r="D70" s="241"/>
    </row>
    <row r="71" spans="1:4" ht="15.75" x14ac:dyDescent="0.25">
      <c r="A71" s="242" t="s">
        <v>100</v>
      </c>
      <c r="B71" s="242"/>
      <c r="C71" s="242"/>
      <c r="D71" s="167">
        <f>SUM(D32,D38,D51)</f>
        <v>2239.84</v>
      </c>
    </row>
    <row r="72" spans="1:4" ht="15.75" x14ac:dyDescent="0.25">
      <c r="A72" s="59"/>
      <c r="B72" s="59"/>
      <c r="C72" s="59"/>
      <c r="D72" s="60"/>
    </row>
    <row r="73" spans="1:4" ht="15.75" x14ac:dyDescent="0.25">
      <c r="A73" s="243" t="s">
        <v>101</v>
      </c>
      <c r="B73" s="243"/>
      <c r="C73" s="243"/>
      <c r="D73" s="243"/>
    </row>
    <row r="74" spans="1:4" ht="15.75" x14ac:dyDescent="0.25">
      <c r="A74" s="40" t="s">
        <v>16</v>
      </c>
      <c r="B74" s="66" t="s">
        <v>102</v>
      </c>
      <c r="C74" s="70">
        <v>4.6600000000000003E-2</v>
      </c>
      <c r="D74" s="86">
        <f>ROUND(C74*D32,2)</f>
        <v>71.58</v>
      </c>
    </row>
    <row r="75" spans="1:4" ht="15.75" x14ac:dyDescent="0.25">
      <c r="A75" s="40" t="s">
        <v>25</v>
      </c>
      <c r="B75" s="47" t="s">
        <v>104</v>
      </c>
      <c r="C75" s="68">
        <f>C48*C74</f>
        <v>3.7280000000000004E-3</v>
      </c>
      <c r="D75" s="84">
        <f>ROUND((D74*C75),2)</f>
        <v>0.27</v>
      </c>
    </row>
    <row r="76" spans="1:4" s="1" customFormat="1" ht="15.75" customHeight="1" x14ac:dyDescent="0.25">
      <c r="A76" s="40" t="s">
        <v>19</v>
      </c>
      <c r="B76" s="47" t="s">
        <v>213</v>
      </c>
      <c r="C76" s="69">
        <f>0.5*C75</f>
        <v>1.8640000000000002E-3</v>
      </c>
      <c r="D76" s="84">
        <f>ROUND((D20*C76),2)</f>
        <v>2.6</v>
      </c>
    </row>
    <row r="77" spans="1:4" ht="15.75" x14ac:dyDescent="0.25">
      <c r="A77" s="40" t="s">
        <v>56</v>
      </c>
      <c r="B77" s="66" t="s">
        <v>108</v>
      </c>
      <c r="C77" s="71">
        <v>1.9400000000000001E-2</v>
      </c>
      <c r="D77" s="86">
        <f>ROUND(((D20+D68)/12+0.5*D44)*C77,2)</f>
        <v>4.75</v>
      </c>
    </row>
    <row r="78" spans="1:4" ht="15.75" x14ac:dyDescent="0.25">
      <c r="A78" s="40" t="s">
        <v>59</v>
      </c>
      <c r="B78" s="47" t="s">
        <v>110</v>
      </c>
      <c r="C78" s="48">
        <v>9.7999999999999997E-3</v>
      </c>
      <c r="D78" s="84">
        <f>ROUND((D77*C78),2)</f>
        <v>0.05</v>
      </c>
    </row>
    <row r="79" spans="1:4" s="1" customFormat="1" ht="15.75" customHeight="1" x14ac:dyDescent="0.25">
      <c r="A79" s="40" t="s">
        <v>62</v>
      </c>
      <c r="B79" s="47" t="s">
        <v>214</v>
      </c>
      <c r="C79" s="49">
        <v>8.9999999999999998E-4</v>
      </c>
      <c r="D79" s="84">
        <f>ROUND(($D$19*C79),2)</f>
        <v>0</v>
      </c>
    </row>
    <row r="80" spans="1:4" ht="15.75" x14ac:dyDescent="0.25">
      <c r="A80" s="244" t="s">
        <v>114</v>
      </c>
      <c r="B80" s="245"/>
      <c r="C80" s="43">
        <f>SUM(C74:C79)</f>
        <v>8.2292000000000004E-2</v>
      </c>
      <c r="D80" s="163">
        <f>ROUND(SUM(D74:D79),2)</f>
        <v>79.25</v>
      </c>
    </row>
    <row r="81" spans="1:4" ht="15.75" x14ac:dyDescent="0.25">
      <c r="A81" s="59"/>
      <c r="B81" s="59"/>
      <c r="C81" s="59"/>
      <c r="D81" s="60"/>
    </row>
    <row r="82" spans="1:4" ht="15.75" x14ac:dyDescent="0.25">
      <c r="A82" s="241" t="s">
        <v>115</v>
      </c>
      <c r="B82" s="241"/>
      <c r="C82" s="241"/>
      <c r="D82" s="241"/>
    </row>
    <row r="83" spans="1:4" ht="15.75" x14ac:dyDescent="0.25">
      <c r="A83" s="242" t="s">
        <v>116</v>
      </c>
      <c r="B83" s="242"/>
      <c r="C83" s="242"/>
      <c r="D83" s="167">
        <f>D20+D68+D80</f>
        <v>2874.35</v>
      </c>
    </row>
    <row r="84" spans="1:4" ht="15.75" x14ac:dyDescent="0.25">
      <c r="A84" s="59"/>
      <c r="B84" s="59"/>
      <c r="C84" s="59"/>
      <c r="D84" s="60"/>
    </row>
    <row r="85" spans="1:4" ht="15.75" customHeight="1" x14ac:dyDescent="0.25">
      <c r="A85" s="243" t="s">
        <v>117</v>
      </c>
      <c r="B85" s="243"/>
      <c r="C85" s="243"/>
      <c r="D85" s="243"/>
    </row>
    <row r="86" spans="1:4" ht="15.75" x14ac:dyDescent="0.25">
      <c r="A86" s="46" t="s">
        <v>12</v>
      </c>
      <c r="B86" s="39" t="s">
        <v>4</v>
      </c>
      <c r="C86" s="33" t="s">
        <v>14</v>
      </c>
      <c r="D86" s="46" t="s">
        <v>15</v>
      </c>
    </row>
    <row r="87" spans="1:4" ht="15.75" x14ac:dyDescent="0.25">
      <c r="A87" s="40" t="s">
        <v>16</v>
      </c>
      <c r="B87" s="41" t="s">
        <v>119</v>
      </c>
      <c r="C87" s="42">
        <v>9.3700000000000006E-2</v>
      </c>
      <c r="D87" s="58">
        <f>ROUND(C87*$D$83,2)</f>
        <v>269.33</v>
      </c>
    </row>
    <row r="88" spans="1:4" ht="15.75" x14ac:dyDescent="0.25">
      <c r="A88" s="40" t="s">
        <v>25</v>
      </c>
      <c r="B88" s="41" t="s">
        <v>122</v>
      </c>
      <c r="C88" s="185"/>
      <c r="D88" s="58">
        <f>ROUND(C88*$D$83,2)</f>
        <v>0</v>
      </c>
    </row>
    <row r="89" spans="1:4" ht="15.75" customHeight="1" x14ac:dyDescent="0.25">
      <c r="A89" s="40" t="s">
        <v>19</v>
      </c>
      <c r="B89" s="41" t="s">
        <v>123</v>
      </c>
      <c r="C89" s="185"/>
      <c r="D89" s="58">
        <f>ROUND(C89*$D$83,2)</f>
        <v>0</v>
      </c>
    </row>
    <row r="90" spans="1:4" ht="15.75" x14ac:dyDescent="0.25">
      <c r="A90" s="40" t="s">
        <v>56</v>
      </c>
      <c r="B90" s="41" t="s">
        <v>125</v>
      </c>
      <c r="C90" s="185"/>
      <c r="D90" s="58">
        <f>ROUND(C90*$D$83,2)</f>
        <v>0</v>
      </c>
    </row>
    <row r="91" spans="1:4" s="1" customFormat="1" ht="15.75" x14ac:dyDescent="0.25">
      <c r="A91" s="40" t="s">
        <v>62</v>
      </c>
      <c r="B91" s="41" t="s">
        <v>20</v>
      </c>
      <c r="C91" s="42"/>
      <c r="D91" s="162">
        <f>ROUND(C91*$D$83,2)</f>
        <v>0</v>
      </c>
    </row>
    <row r="92" spans="1:4" s="1" customFormat="1" ht="15.75" x14ac:dyDescent="0.25">
      <c r="A92" s="244" t="s">
        <v>130</v>
      </c>
      <c r="B92" s="245"/>
      <c r="C92" s="43">
        <f>SUM(C87:C91)</f>
        <v>9.3700000000000006E-2</v>
      </c>
      <c r="D92" s="163">
        <f>ROUND(SUM(D87:D91),2)</f>
        <v>269.33</v>
      </c>
    </row>
    <row r="93" spans="1:4" s="1" customFormat="1" ht="15.75" x14ac:dyDescent="0.25">
      <c r="A93" s="59"/>
      <c r="B93" s="59"/>
      <c r="C93" s="59"/>
      <c r="D93" s="60"/>
    </row>
    <row r="94" spans="1:4" ht="15.75" x14ac:dyDescent="0.25">
      <c r="A94" s="243" t="s">
        <v>132</v>
      </c>
      <c r="B94" s="243"/>
      <c r="C94" s="243"/>
      <c r="D94" s="243"/>
    </row>
    <row r="95" spans="1:4" s="1" customFormat="1" ht="15.75" customHeight="1" x14ac:dyDescent="0.25">
      <c r="A95" s="33" t="s">
        <v>12</v>
      </c>
      <c r="B95" s="50" t="s">
        <v>4</v>
      </c>
      <c r="C95" s="33"/>
      <c r="D95" s="33" t="s">
        <v>15</v>
      </c>
    </row>
    <row r="96" spans="1:4" ht="15.75" x14ac:dyDescent="0.25">
      <c r="A96" s="40" t="s">
        <v>16</v>
      </c>
      <c r="B96" s="41" t="s">
        <v>133</v>
      </c>
      <c r="C96" s="42"/>
      <c r="D96" s="187">
        <f>UNIFORMES!H11</f>
        <v>0</v>
      </c>
    </row>
    <row r="97" spans="1:4" ht="15.75" x14ac:dyDescent="0.25">
      <c r="A97" s="40" t="s">
        <v>25</v>
      </c>
      <c r="B97" s="41" t="s">
        <v>209</v>
      </c>
      <c r="C97" s="42"/>
      <c r="D97" s="187">
        <f>MATERIAIS!H41</f>
        <v>0</v>
      </c>
    </row>
    <row r="98" spans="1:4" ht="15.75" x14ac:dyDescent="0.25">
      <c r="A98" s="40" t="s">
        <v>19</v>
      </c>
      <c r="B98" s="41" t="s">
        <v>210</v>
      </c>
      <c r="C98" s="42"/>
      <c r="D98" s="187">
        <v>0</v>
      </c>
    </row>
    <row r="99" spans="1:4" ht="15.75" x14ac:dyDescent="0.25">
      <c r="A99" s="40" t="s">
        <v>19</v>
      </c>
      <c r="B99" s="41" t="s">
        <v>20</v>
      </c>
      <c r="C99" s="42"/>
      <c r="D99" s="84">
        <v>0</v>
      </c>
    </row>
    <row r="100" spans="1:4" ht="15.75" x14ac:dyDescent="0.25">
      <c r="A100" s="239" t="s">
        <v>135</v>
      </c>
      <c r="B100" s="239"/>
      <c r="C100" s="239"/>
      <c r="D100" s="85">
        <f>ROUND(SUM(D96:D99),2)</f>
        <v>0</v>
      </c>
    </row>
    <row r="101" spans="1:4" ht="15.75" x14ac:dyDescent="0.25">
      <c r="A101" s="59"/>
      <c r="B101" s="59"/>
      <c r="C101" s="59"/>
      <c r="D101" s="60"/>
    </row>
    <row r="102" spans="1:4" s="1" customFormat="1" ht="15.75" customHeight="1" x14ac:dyDescent="0.2">
      <c r="A102" s="241" t="s">
        <v>136</v>
      </c>
      <c r="B102" s="241"/>
      <c r="C102" s="241"/>
      <c r="D102" s="241"/>
    </row>
    <row r="103" spans="1:4" ht="25.5" customHeight="1" x14ac:dyDescent="0.25">
      <c r="A103" s="242" t="s">
        <v>137</v>
      </c>
      <c r="B103" s="242"/>
      <c r="C103" s="242"/>
      <c r="D103" s="167">
        <f>SUM(D83+D92+D100)</f>
        <v>3143.68</v>
      </c>
    </row>
    <row r="104" spans="1:4" ht="15.75" x14ac:dyDescent="0.25">
      <c r="A104" s="33"/>
      <c r="B104" s="51" t="s">
        <v>138</v>
      </c>
      <c r="C104" s="33" t="s">
        <v>14</v>
      </c>
      <c r="D104" s="33" t="s">
        <v>15</v>
      </c>
    </row>
    <row r="105" spans="1:4" s="3" customFormat="1" ht="15.75" x14ac:dyDescent="0.25">
      <c r="A105" s="40" t="s">
        <v>16</v>
      </c>
      <c r="B105" s="41" t="s">
        <v>139</v>
      </c>
      <c r="C105" s="185"/>
      <c r="D105" s="58">
        <f>ROUND(($D$103*C105),2)</f>
        <v>0</v>
      </c>
    </row>
    <row r="106" spans="1:4" s="3" customFormat="1" ht="15.75" x14ac:dyDescent="0.25">
      <c r="A106" s="40" t="s">
        <v>25</v>
      </c>
      <c r="B106" s="41" t="s">
        <v>140</v>
      </c>
      <c r="C106" s="185"/>
      <c r="D106" s="58">
        <f>ROUND(($D$103*C106),2)</f>
        <v>0</v>
      </c>
    </row>
    <row r="107" spans="1:4" s="3" customFormat="1" ht="15.75" x14ac:dyDescent="0.25">
      <c r="A107" s="40"/>
      <c r="B107" s="41" t="s">
        <v>141</v>
      </c>
      <c r="C107" s="42"/>
      <c r="D107" s="162">
        <f>D103+D105+D106</f>
        <v>3143.68</v>
      </c>
    </row>
    <row r="108" spans="1:4" s="3" customFormat="1" ht="15.75" x14ac:dyDescent="0.25">
      <c r="A108" s="40" t="s">
        <v>19</v>
      </c>
      <c r="B108" s="52" t="s">
        <v>142</v>
      </c>
      <c r="C108" s="53">
        <f>(100-(C115*100))/100</f>
        <v>0.91349999999999998</v>
      </c>
      <c r="D108" s="168">
        <f>ROUND(D107/C108,2)</f>
        <v>3441.36</v>
      </c>
    </row>
    <row r="109" spans="1:4" s="3" customFormat="1" ht="15.75" x14ac:dyDescent="0.25">
      <c r="A109" s="40"/>
      <c r="B109" s="41" t="s">
        <v>144</v>
      </c>
      <c r="C109" s="42"/>
      <c r="D109" s="58"/>
    </row>
    <row r="110" spans="1:4" s="3" customFormat="1" ht="15.75" x14ac:dyDescent="0.25">
      <c r="A110" s="40"/>
      <c r="B110" s="41" t="s">
        <v>145</v>
      </c>
      <c r="C110" s="54">
        <v>6.4999999999999997E-3</v>
      </c>
      <c r="D110" s="58">
        <f>ROUND($D$107*C110,2)</f>
        <v>20.43</v>
      </c>
    </row>
    <row r="111" spans="1:4" s="3" customFormat="1" ht="15.75" x14ac:dyDescent="0.25">
      <c r="A111" s="40"/>
      <c r="B111" s="41" t="s">
        <v>146</v>
      </c>
      <c r="C111" s="42">
        <v>0.03</v>
      </c>
      <c r="D111" s="58">
        <f>ROUND($D$107*C111,2)</f>
        <v>94.31</v>
      </c>
    </row>
    <row r="112" spans="1:4" s="3" customFormat="1" ht="15.75" x14ac:dyDescent="0.25">
      <c r="A112" s="40"/>
      <c r="B112" s="41" t="s">
        <v>147</v>
      </c>
      <c r="C112" s="42"/>
      <c r="D112" s="58">
        <f>ROUND($D$107*C112,2)</f>
        <v>0</v>
      </c>
    </row>
    <row r="113" spans="1:7" s="3" customFormat="1" ht="15.75" x14ac:dyDescent="0.25">
      <c r="A113" s="40"/>
      <c r="B113" s="41" t="s">
        <v>148</v>
      </c>
      <c r="C113" s="42"/>
      <c r="D113" s="58">
        <f>ROUND($D$107*C113,2)</f>
        <v>0</v>
      </c>
    </row>
    <row r="114" spans="1:7" s="3" customFormat="1" ht="15.75" x14ac:dyDescent="0.25">
      <c r="A114" s="40"/>
      <c r="B114" s="41" t="s">
        <v>149</v>
      </c>
      <c r="C114" s="42">
        <v>0.05</v>
      </c>
      <c r="D114" s="162">
        <f>ROUND($D$107*C114,2)</f>
        <v>157.18</v>
      </c>
      <c r="G114" s="28"/>
    </row>
    <row r="115" spans="1:7" s="3" customFormat="1" ht="15.75" x14ac:dyDescent="0.25">
      <c r="A115" s="40"/>
      <c r="B115" s="52" t="s">
        <v>150</v>
      </c>
      <c r="C115" s="55">
        <f>SUM(C109:C114)</f>
        <v>8.6499999999999994E-2</v>
      </c>
      <c r="D115" s="168">
        <f>SUM(D110:D114)</f>
        <v>271.92</v>
      </c>
    </row>
    <row r="116" spans="1:7" s="3" customFormat="1" ht="15.75" x14ac:dyDescent="0.25">
      <c r="A116" s="239" t="s">
        <v>151</v>
      </c>
      <c r="B116" s="239"/>
      <c r="C116" s="239"/>
      <c r="D116" s="163">
        <f>ROUND(SUM(D105:D106,D115),2)</f>
        <v>271.92</v>
      </c>
    </row>
    <row r="117" spans="1:7" s="3" customFormat="1" ht="15.75" x14ac:dyDescent="0.25">
      <c r="A117" s="59"/>
      <c r="B117" s="59"/>
      <c r="C117" s="59"/>
      <c r="D117" s="60"/>
    </row>
    <row r="118" spans="1:7" s="1" customFormat="1" ht="15.75" customHeight="1" x14ac:dyDescent="0.25">
      <c r="A118" s="246" t="s">
        <v>154</v>
      </c>
      <c r="B118" s="246"/>
      <c r="C118" s="246"/>
      <c r="D118" s="246"/>
    </row>
    <row r="119" spans="1:7" s="3" customFormat="1" ht="15.75" x14ac:dyDescent="0.25">
      <c r="A119" s="56"/>
      <c r="B119" s="39" t="s">
        <v>155</v>
      </c>
      <c r="C119" s="57"/>
      <c r="D119" s="46" t="s">
        <v>15</v>
      </c>
    </row>
    <row r="120" spans="1:7" s="3" customFormat="1" ht="15.75" x14ac:dyDescent="0.25">
      <c r="A120" s="40" t="s">
        <v>16</v>
      </c>
      <c r="B120" s="41" t="s">
        <v>156</v>
      </c>
      <c r="C120" s="42"/>
      <c r="D120" s="58">
        <f>D20</f>
        <v>1393.45</v>
      </c>
    </row>
    <row r="121" spans="1:7" s="3" customFormat="1" ht="15.75" x14ac:dyDescent="0.25">
      <c r="A121" s="40" t="s">
        <v>25</v>
      </c>
      <c r="B121" s="41" t="s">
        <v>157</v>
      </c>
      <c r="C121" s="42">
        <f>C68</f>
        <v>0.46290000000000009</v>
      </c>
      <c r="D121" s="58">
        <f>D68</f>
        <v>1401.6499999999999</v>
      </c>
    </row>
    <row r="122" spans="1:7" s="3" customFormat="1" ht="15.75" x14ac:dyDescent="0.25">
      <c r="A122" s="40" t="s">
        <v>19</v>
      </c>
      <c r="B122" s="41" t="s">
        <v>158</v>
      </c>
      <c r="C122" s="42">
        <f>C80</f>
        <v>8.2292000000000004E-2</v>
      </c>
      <c r="D122" s="58">
        <f>D80</f>
        <v>79.25</v>
      </c>
    </row>
    <row r="123" spans="1:7" s="3" customFormat="1" ht="15.75" x14ac:dyDescent="0.25">
      <c r="A123" s="40" t="s">
        <v>56</v>
      </c>
      <c r="B123" s="41" t="s">
        <v>159</v>
      </c>
      <c r="C123" s="42">
        <f>C92</f>
        <v>9.3700000000000006E-2</v>
      </c>
      <c r="D123" s="58">
        <f>D92</f>
        <v>269.33</v>
      </c>
    </row>
    <row r="124" spans="1:7" s="3" customFormat="1" ht="15.75" x14ac:dyDescent="0.25">
      <c r="A124" s="40" t="s">
        <v>59</v>
      </c>
      <c r="B124" s="41" t="s">
        <v>160</v>
      </c>
      <c r="C124" s="42"/>
      <c r="D124" s="162">
        <f>D100</f>
        <v>0</v>
      </c>
    </row>
    <row r="125" spans="1:7" s="3" customFormat="1" ht="15.75" x14ac:dyDescent="0.25">
      <c r="A125" s="244" t="s">
        <v>161</v>
      </c>
      <c r="B125" s="247"/>
      <c r="C125" s="72">
        <f>SUM(C120:C124)</f>
        <v>0.63889200000000013</v>
      </c>
      <c r="D125" s="163">
        <f>SUM(D120:D124)</f>
        <v>3143.68</v>
      </c>
    </row>
    <row r="126" spans="1:7" s="3" customFormat="1" ht="15.75" x14ac:dyDescent="0.25">
      <c r="A126" s="40" t="s">
        <v>62</v>
      </c>
      <c r="B126" s="240" t="s">
        <v>138</v>
      </c>
      <c r="C126" s="240"/>
      <c r="D126" s="162">
        <f>D116</f>
        <v>271.92</v>
      </c>
    </row>
    <row r="127" spans="1:7" ht="15.75" x14ac:dyDescent="0.25">
      <c r="A127" s="239" t="s">
        <v>211</v>
      </c>
      <c r="B127" s="239"/>
      <c r="C127" s="239"/>
      <c r="D127" s="163">
        <f>SUM(D125:D126)</f>
        <v>3415.6</v>
      </c>
    </row>
    <row r="128" spans="1:7" s="1" customFormat="1" ht="15.75" x14ac:dyDescent="0.25">
      <c r="A128" s="239" t="s">
        <v>162</v>
      </c>
      <c r="B128" s="239"/>
      <c r="C128" s="239"/>
      <c r="D128" s="163">
        <f>D127*2</f>
        <v>6831.2</v>
      </c>
    </row>
    <row r="129" spans="1:4" ht="15" customHeight="1" x14ac:dyDescent="0.25">
      <c r="A129" s="1"/>
    </row>
    <row r="130" spans="1:4" x14ac:dyDescent="0.25">
      <c r="A130" s="1"/>
    </row>
    <row r="131" spans="1:4" ht="15" customHeight="1" x14ac:dyDescent="0.25">
      <c r="A131" s="1"/>
    </row>
    <row r="132" spans="1:4" s="3" customFormat="1" ht="15" customHeight="1" x14ac:dyDescent="0.2">
      <c r="A132" s="237" t="s">
        <v>346</v>
      </c>
      <c r="B132" s="237"/>
      <c r="C132" s="237"/>
      <c r="D132" s="237"/>
    </row>
    <row r="133" spans="1:4" s="3" customFormat="1" ht="12" x14ac:dyDescent="0.2">
      <c r="A133" s="237" t="s">
        <v>347</v>
      </c>
      <c r="B133" s="237"/>
      <c r="C133" s="237"/>
      <c r="D133" s="237"/>
    </row>
    <row r="134" spans="1:4" s="1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ht="15" customHeight="1" x14ac:dyDescent="0.25">
      <c r="A136"/>
    </row>
    <row r="137" spans="1:4" s="1" customFormat="1" ht="15" customHeight="1" x14ac:dyDescent="0.25">
      <c r="A137"/>
    </row>
    <row r="138" spans="1:4" s="1" customForma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2" x14ac:dyDescent="0.2"/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ht="12" x14ac:dyDescent="0.2"/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ht="15" customHeigh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x14ac:dyDescent="0.25">
      <c r="A160" s="1"/>
    </row>
    <row r="161" spans="1:1" x14ac:dyDescent="0.25">
      <c r="A161" s="1"/>
    </row>
    <row r="162" spans="1:1" ht="15" customHeight="1" x14ac:dyDescent="0.25">
      <c r="A162" s="1"/>
    </row>
    <row r="163" spans="1:1" x14ac:dyDescent="0.25">
      <c r="A163" s="1"/>
    </row>
    <row r="164" spans="1:1" x14ac:dyDescent="0.25">
      <c r="A164" s="1"/>
    </row>
    <row r="165" spans="1:1" ht="15" customHeight="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</sheetData>
  <mergeCells count="42">
    <mergeCell ref="A1:D1"/>
    <mergeCell ref="A11:D11"/>
    <mergeCell ref="A14:D14"/>
    <mergeCell ref="A15:D15"/>
    <mergeCell ref="A82:D82"/>
    <mergeCell ref="A20:C20"/>
    <mergeCell ref="A21:D21"/>
    <mergeCell ref="A26:C26"/>
    <mergeCell ref="A28:D28"/>
    <mergeCell ref="A32:C32"/>
    <mergeCell ref="A34:D34"/>
    <mergeCell ref="A35:B35"/>
    <mergeCell ref="A38:B38"/>
    <mergeCell ref="A40:D40"/>
    <mergeCell ref="A41:C41"/>
    <mergeCell ref="A125:B125"/>
    <mergeCell ref="B126:C126"/>
    <mergeCell ref="A42:B42"/>
    <mergeCell ref="A51:B51"/>
    <mergeCell ref="A53:C53"/>
    <mergeCell ref="A61:C61"/>
    <mergeCell ref="A63:D63"/>
    <mergeCell ref="A68:B68"/>
    <mergeCell ref="A70:D70"/>
    <mergeCell ref="A71:C71"/>
    <mergeCell ref="A73:D73"/>
    <mergeCell ref="A80:B80"/>
    <mergeCell ref="A83:C83"/>
    <mergeCell ref="A85:D85"/>
    <mergeCell ref="A92:B92"/>
    <mergeCell ref="A94:D94"/>
    <mergeCell ref="A100:C100"/>
    <mergeCell ref="A102:D102"/>
    <mergeCell ref="A103:C103"/>
    <mergeCell ref="A116:C116"/>
    <mergeCell ref="A118:D118"/>
    <mergeCell ref="A132:D132"/>
    <mergeCell ref="A133:D133"/>
    <mergeCell ref="A134:D134"/>
    <mergeCell ref="A135:D135"/>
    <mergeCell ref="A127:C127"/>
    <mergeCell ref="A128:C128"/>
  </mergeCells>
  <dataValidations count="4">
    <dataValidation type="decimal" allowBlank="1" showInputMessage="1" showErrorMessage="1" promptTitle="ATENÇÃO" sqref="HW128 RS128 ABO128" xr:uid="{00000000-0002-0000-0D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3:RS104 ABO103:ABO104 ABO101 RS101 HW101 HW103:HW104" xr:uid="{00000000-0002-0000-0D00-000001000000}">
      <formula1>0</formula1>
      <formula2>10000</formula2>
    </dataValidation>
    <dataValidation allowBlank="1" showInputMessage="1" showErrorMessage="1" prompt="O VALOR A SER PREENCHIDO DEVERÁ SE REFERIR A UM PROFISSIONAL." sqref="HV99 RR99 ABN99" xr:uid="{00000000-0002-0000-0D00-000002000000}">
      <formula1>0</formula1>
      <formula2>0</formula2>
    </dataValidation>
    <dataValidation allowBlank="1" showInputMessage="1" showErrorMessage="1" promptTitle="ATENÇÃO" sqref="HW100 RS100 ABO100" xr:uid="{00000000-0002-0000-0D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0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8" max="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3"/>
  <sheetViews>
    <sheetView view="pageBreakPreview" topLeftCell="A114" zoomScaleNormal="100" zoomScaleSheetLayoutView="100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7" ht="20.25" x14ac:dyDescent="0.25">
      <c r="A1" s="251" t="s">
        <v>163</v>
      </c>
      <c r="B1" s="252"/>
      <c r="C1" s="252"/>
      <c r="D1" s="253"/>
    </row>
    <row r="2" spans="1:7" ht="15.75" x14ac:dyDescent="0.25">
      <c r="A2" s="7" t="s">
        <v>340</v>
      </c>
      <c r="B2" s="14"/>
      <c r="C2" s="6"/>
      <c r="D2" s="18"/>
    </row>
    <row r="3" spans="1:7" ht="15.75" x14ac:dyDescent="0.25">
      <c r="A3" s="7" t="s">
        <v>164</v>
      </c>
      <c r="B3" s="8"/>
      <c r="C3" s="6"/>
      <c r="D3" s="18"/>
    </row>
    <row r="4" spans="1:7" ht="15.75" x14ac:dyDescent="0.25">
      <c r="A4" s="7" t="s">
        <v>165</v>
      </c>
      <c r="B4" s="8"/>
      <c r="C4" s="6"/>
      <c r="D4" s="18"/>
    </row>
    <row r="5" spans="1:7" s="1" customFormat="1" ht="15.75" x14ac:dyDescent="0.2">
      <c r="A5" s="80" t="s">
        <v>166</v>
      </c>
      <c r="B5" s="10"/>
      <c r="C5" s="11"/>
      <c r="D5" s="19"/>
    </row>
    <row r="6" spans="1:7" s="1" customFormat="1" ht="15.75" x14ac:dyDescent="0.2">
      <c r="A6" s="80" t="s">
        <v>341</v>
      </c>
      <c r="B6" s="10"/>
      <c r="C6" s="11"/>
      <c r="D6" s="19"/>
    </row>
    <row r="7" spans="1:7" s="1" customFormat="1" ht="15.75" x14ac:dyDescent="0.2">
      <c r="A7" s="80" t="s">
        <v>205</v>
      </c>
      <c r="B7" s="10"/>
      <c r="C7" s="11"/>
      <c r="D7" s="19"/>
    </row>
    <row r="8" spans="1:7" s="1" customFormat="1" ht="15.75" x14ac:dyDescent="0.25">
      <c r="A8" s="80" t="s">
        <v>342</v>
      </c>
      <c r="B8" s="12"/>
      <c r="C8" s="11"/>
      <c r="D8" s="19"/>
    </row>
    <row r="9" spans="1:7" ht="15.75" x14ac:dyDescent="0.25">
      <c r="A9" s="9" t="s">
        <v>206</v>
      </c>
      <c r="B9" s="11"/>
      <c r="C9" s="6"/>
      <c r="D9" s="18"/>
    </row>
    <row r="10" spans="1:7" s="1" customFormat="1" ht="15.75" x14ac:dyDescent="0.25">
      <c r="A10" s="80" t="s">
        <v>343</v>
      </c>
      <c r="B10" s="12"/>
      <c r="C10" s="11"/>
      <c r="D10" s="19"/>
    </row>
    <row r="11" spans="1:7" ht="18.75" x14ac:dyDescent="0.3">
      <c r="A11" s="254" t="s">
        <v>2</v>
      </c>
      <c r="B11" s="254"/>
      <c r="C11" s="254"/>
      <c r="D11" s="254"/>
    </row>
    <row r="12" spans="1:7" ht="31.5" x14ac:dyDescent="0.25">
      <c r="A12" s="32" t="s">
        <v>3</v>
      </c>
      <c r="B12" s="33" t="s">
        <v>4</v>
      </c>
      <c r="C12" s="33" t="s">
        <v>5</v>
      </c>
      <c r="D12" s="33" t="s">
        <v>6</v>
      </c>
      <c r="F12" s="98"/>
      <c r="G12" s="98"/>
    </row>
    <row r="13" spans="1:7" ht="15.75" x14ac:dyDescent="0.25">
      <c r="A13" s="34">
        <v>1</v>
      </c>
      <c r="B13" s="35" t="s">
        <v>226</v>
      </c>
      <c r="C13" s="102">
        <v>220</v>
      </c>
      <c r="D13" s="93">
        <v>1393.45</v>
      </c>
      <c r="F13" s="98"/>
      <c r="G13" s="98"/>
    </row>
    <row r="14" spans="1:7" ht="26.25" customHeight="1" x14ac:dyDescent="0.25">
      <c r="A14" s="256" t="s">
        <v>10</v>
      </c>
      <c r="B14" s="257"/>
      <c r="C14" s="257"/>
      <c r="D14" s="258"/>
      <c r="G14" s="98"/>
    </row>
    <row r="15" spans="1:7" ht="26.25" customHeight="1" x14ac:dyDescent="0.25">
      <c r="A15" s="256" t="s">
        <v>11</v>
      </c>
      <c r="B15" s="257"/>
      <c r="C15" s="257"/>
      <c r="D15" s="258"/>
    </row>
    <row r="16" spans="1:7" ht="15.75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x14ac:dyDescent="0.25">
      <c r="A17" s="38" t="s">
        <v>16</v>
      </c>
      <c r="B17" s="35" t="s">
        <v>17</v>
      </c>
      <c r="C17" s="38"/>
      <c r="D17" s="88">
        <f>D13</f>
        <v>1393.45</v>
      </c>
    </row>
    <row r="18" spans="1:4" ht="15.75" x14ac:dyDescent="0.25">
      <c r="A18" s="38" t="s">
        <v>25</v>
      </c>
      <c r="B18" s="35" t="s">
        <v>225</v>
      </c>
      <c r="C18" s="101">
        <v>0.22500000000000001</v>
      </c>
      <c r="D18" s="88">
        <f>(7*(220/12)*(D13/C13)*C18)</f>
        <v>182.89031249999996</v>
      </c>
    </row>
    <row r="19" spans="1:4" s="1" customFormat="1" ht="15.75" x14ac:dyDescent="0.25">
      <c r="A19" s="38" t="s">
        <v>19</v>
      </c>
      <c r="B19" s="35" t="s">
        <v>20</v>
      </c>
      <c r="C19" s="38"/>
      <c r="D19" s="88"/>
    </row>
    <row r="20" spans="1:4" s="1" customFormat="1" ht="15.75" customHeight="1" x14ac:dyDescent="0.25">
      <c r="A20" s="244" t="s">
        <v>21</v>
      </c>
      <c r="B20" s="247"/>
      <c r="C20" s="245"/>
      <c r="D20" s="87">
        <f>ROUND(SUM(D17:D19),2)</f>
        <v>1576.34</v>
      </c>
    </row>
    <row r="21" spans="1:4" ht="26.25" customHeight="1" x14ac:dyDescent="0.25">
      <c r="A21" s="243" t="s">
        <v>23</v>
      </c>
      <c r="B21" s="243"/>
      <c r="C21" s="243"/>
      <c r="D21" s="243"/>
    </row>
    <row r="22" spans="1:4" ht="15.75" x14ac:dyDescent="0.25">
      <c r="A22" s="32" t="s">
        <v>12</v>
      </c>
      <c r="B22" s="37" t="s">
        <v>4</v>
      </c>
      <c r="C22" s="33" t="s">
        <v>14</v>
      </c>
      <c r="D22" s="32" t="s">
        <v>15</v>
      </c>
    </row>
    <row r="23" spans="1:4" ht="15.75" x14ac:dyDescent="0.25">
      <c r="A23" s="38" t="s">
        <v>16</v>
      </c>
      <c r="B23" s="35" t="s">
        <v>24</v>
      </c>
      <c r="C23" s="38"/>
      <c r="D23" s="88">
        <v>0</v>
      </c>
    </row>
    <row r="24" spans="1:4" ht="15.75" x14ac:dyDescent="0.25">
      <c r="A24" s="61" t="s">
        <v>25</v>
      </c>
      <c r="B24" s="62" t="s">
        <v>26</v>
      </c>
      <c r="C24" s="159">
        <v>0.5</v>
      </c>
      <c r="D24" s="91">
        <f>((D13/C13)*(1+C24))*15</f>
        <v>142.51193181818181</v>
      </c>
    </row>
    <row r="25" spans="1:4" s="1" customFormat="1" ht="15.75" x14ac:dyDescent="0.25">
      <c r="A25" s="61" t="s">
        <v>19</v>
      </c>
      <c r="B25" s="62" t="s">
        <v>20</v>
      </c>
      <c r="C25" s="61"/>
      <c r="D25" s="91"/>
    </row>
    <row r="26" spans="1:4" s="1" customFormat="1" ht="15.75" x14ac:dyDescent="0.25">
      <c r="A26" s="249" t="s">
        <v>27</v>
      </c>
      <c r="B26" s="249"/>
      <c r="C26" s="249"/>
      <c r="D26" s="92">
        <f>ROUND(SUM(D23:D25),2)</f>
        <v>142.51</v>
      </c>
    </row>
    <row r="27" spans="1:4" s="1" customFormat="1" ht="15.75" x14ac:dyDescent="0.25">
      <c r="A27" s="59"/>
      <c r="B27" s="59"/>
      <c r="C27" s="59"/>
      <c r="D27" s="60"/>
    </row>
    <row r="28" spans="1:4" ht="15.75" x14ac:dyDescent="0.25">
      <c r="A28" s="250" t="s">
        <v>29</v>
      </c>
      <c r="B28" s="250"/>
      <c r="C28" s="250"/>
      <c r="D28" s="250"/>
    </row>
    <row r="29" spans="1:4" ht="15.75" x14ac:dyDescent="0.25">
      <c r="A29" s="65" t="s">
        <v>12</v>
      </c>
      <c r="B29" s="65" t="s">
        <v>30</v>
      </c>
      <c r="C29" s="65"/>
      <c r="D29" s="67" t="s">
        <v>15</v>
      </c>
    </row>
    <row r="30" spans="1:4" ht="15.75" x14ac:dyDescent="0.25">
      <c r="A30" s="63" t="s">
        <v>31</v>
      </c>
      <c r="B30" s="64" t="s">
        <v>32</v>
      </c>
      <c r="C30" s="64"/>
      <c r="D30" s="90">
        <f>D20</f>
        <v>1576.34</v>
      </c>
    </row>
    <row r="31" spans="1:4" ht="15.75" x14ac:dyDescent="0.25">
      <c r="A31" s="40" t="s">
        <v>34</v>
      </c>
      <c r="B31" s="41" t="s">
        <v>35</v>
      </c>
      <c r="C31" s="41"/>
      <c r="D31" s="58">
        <f>D26</f>
        <v>142.51</v>
      </c>
    </row>
    <row r="32" spans="1:4" ht="15.75" x14ac:dyDescent="0.25">
      <c r="A32" s="239" t="s">
        <v>37</v>
      </c>
      <c r="B32" s="239"/>
      <c r="C32" s="239"/>
      <c r="D32" s="87">
        <f>SUM(D30:D31)</f>
        <v>1718.85</v>
      </c>
    </row>
    <row r="33" spans="1:4" s="1" customFormat="1" ht="15.75" customHeight="1" x14ac:dyDescent="0.25">
      <c r="A33" s="59"/>
      <c r="B33" s="59"/>
      <c r="C33" s="59"/>
      <c r="D33" s="60"/>
    </row>
    <row r="34" spans="1:4" s="1" customFormat="1" ht="25.5" customHeight="1" x14ac:dyDescent="0.2">
      <c r="A34" s="243" t="s">
        <v>38</v>
      </c>
      <c r="B34" s="243"/>
      <c r="C34" s="243"/>
      <c r="D34" s="243"/>
    </row>
    <row r="35" spans="1:4" s="1" customFormat="1" ht="31.5" customHeight="1" x14ac:dyDescent="0.2">
      <c r="A35" s="243" t="s">
        <v>39</v>
      </c>
      <c r="B35" s="243"/>
      <c r="C35" s="33" t="s">
        <v>14</v>
      </c>
      <c r="D35" s="33" t="s">
        <v>15</v>
      </c>
    </row>
    <row r="36" spans="1:4" s="1" customFormat="1" ht="15.75" x14ac:dyDescent="0.25">
      <c r="A36" s="40" t="s">
        <v>16</v>
      </c>
      <c r="B36" s="41" t="s">
        <v>40</v>
      </c>
      <c r="C36" s="42">
        <v>9.3700000000000006E-2</v>
      </c>
      <c r="D36" s="58">
        <f>ROUND(($D$20*C36),2)</f>
        <v>147.69999999999999</v>
      </c>
    </row>
    <row r="37" spans="1:4" s="1" customFormat="1" ht="15.75" x14ac:dyDescent="0.25">
      <c r="A37" s="40" t="s">
        <v>25</v>
      </c>
      <c r="B37" s="41" t="s">
        <v>42</v>
      </c>
      <c r="C37" s="42">
        <v>3.1199999999999999E-2</v>
      </c>
      <c r="D37" s="58">
        <f>ROUND(($D$20*C37),2)</f>
        <v>49.18</v>
      </c>
    </row>
    <row r="38" spans="1:4" s="1" customFormat="1" ht="15.75" x14ac:dyDescent="0.25">
      <c r="A38" s="239" t="s">
        <v>44</v>
      </c>
      <c r="B38" s="239"/>
      <c r="C38" s="43">
        <f>SUM(C36:C37)</f>
        <v>0.12490000000000001</v>
      </c>
      <c r="D38" s="81">
        <f>ROUND(SUM(D36:D37),2)</f>
        <v>196.88</v>
      </c>
    </row>
    <row r="39" spans="1:4" s="1" customFormat="1" ht="15.75" x14ac:dyDescent="0.25">
      <c r="A39" s="59"/>
      <c r="B39" s="59"/>
      <c r="C39" s="59"/>
      <c r="D39" s="60"/>
    </row>
    <row r="40" spans="1:4" s="1" customFormat="1" ht="25.5" customHeight="1" x14ac:dyDescent="0.2">
      <c r="A40" s="241" t="s">
        <v>47</v>
      </c>
      <c r="B40" s="241"/>
      <c r="C40" s="241"/>
      <c r="D40" s="241"/>
    </row>
    <row r="41" spans="1:4" s="1" customFormat="1" ht="25.5" customHeight="1" x14ac:dyDescent="0.2">
      <c r="A41" s="242" t="s">
        <v>48</v>
      </c>
      <c r="B41" s="242"/>
      <c r="C41" s="242"/>
      <c r="D41" s="83">
        <f>D20+D38</f>
        <v>1773.2199999999998</v>
      </c>
    </row>
    <row r="42" spans="1:4" s="1" customFormat="1" ht="31.5" customHeight="1" x14ac:dyDescent="0.2">
      <c r="A42" s="243" t="s">
        <v>49</v>
      </c>
      <c r="B42" s="243"/>
      <c r="C42" s="33" t="s">
        <v>14</v>
      </c>
      <c r="D42" s="33" t="s">
        <v>15</v>
      </c>
    </row>
    <row r="43" spans="1:4" s="1" customFormat="1" ht="15.75" x14ac:dyDescent="0.25">
      <c r="A43" s="40" t="s">
        <v>16</v>
      </c>
      <c r="B43" s="41" t="s">
        <v>50</v>
      </c>
      <c r="C43" s="42">
        <v>0.2</v>
      </c>
      <c r="D43" s="58">
        <f>ROUND(($D$41*C43),2)</f>
        <v>354.64</v>
      </c>
    </row>
    <row r="44" spans="1:4" s="1" customFormat="1" ht="15.75" x14ac:dyDescent="0.25">
      <c r="A44" s="40" t="s">
        <v>25</v>
      </c>
      <c r="B44" s="41" t="s">
        <v>52</v>
      </c>
      <c r="C44" s="42">
        <v>1.4999999999999999E-2</v>
      </c>
      <c r="D44" s="58">
        <f t="shared" ref="D44:D50" si="0">ROUND(($D$41*C44),2)</f>
        <v>26.6</v>
      </c>
    </row>
    <row r="45" spans="1:4" s="1" customFormat="1" ht="15.75" x14ac:dyDescent="0.25">
      <c r="A45" s="40" t="s">
        <v>19</v>
      </c>
      <c r="B45" s="41" t="s">
        <v>54</v>
      </c>
      <c r="C45" s="42">
        <v>0.01</v>
      </c>
      <c r="D45" s="58">
        <f t="shared" si="0"/>
        <v>17.73</v>
      </c>
    </row>
    <row r="46" spans="1:4" s="1" customFormat="1" ht="15.75" x14ac:dyDescent="0.25">
      <c r="A46" s="40" t="s">
        <v>56</v>
      </c>
      <c r="B46" s="41" t="s">
        <v>57</v>
      </c>
      <c r="C46" s="42">
        <v>2E-3</v>
      </c>
      <c r="D46" s="58">
        <f t="shared" si="0"/>
        <v>3.55</v>
      </c>
    </row>
    <row r="47" spans="1:4" s="1" customFormat="1" ht="15.75" x14ac:dyDescent="0.25">
      <c r="A47" s="40" t="s">
        <v>59</v>
      </c>
      <c r="B47" s="41" t="s">
        <v>60</v>
      </c>
      <c r="C47" s="42">
        <v>2.5000000000000001E-2</v>
      </c>
      <c r="D47" s="58">
        <f t="shared" si="0"/>
        <v>44.33</v>
      </c>
    </row>
    <row r="48" spans="1:4" s="1" customFormat="1" ht="15.75" customHeight="1" x14ac:dyDescent="0.25">
      <c r="A48" s="40" t="s">
        <v>62</v>
      </c>
      <c r="B48" s="41" t="s">
        <v>63</v>
      </c>
      <c r="C48" s="42">
        <v>0.08</v>
      </c>
      <c r="D48" s="58">
        <f t="shared" si="0"/>
        <v>141.86000000000001</v>
      </c>
    </row>
    <row r="49" spans="1:4" s="1" customFormat="1" ht="31.5" customHeight="1" x14ac:dyDescent="0.25">
      <c r="A49" s="38" t="s">
        <v>65</v>
      </c>
      <c r="B49" s="44" t="s">
        <v>66</v>
      </c>
      <c r="C49" s="183"/>
      <c r="D49" s="58">
        <f t="shared" si="0"/>
        <v>0</v>
      </c>
    </row>
    <row r="50" spans="1:4" s="1" customFormat="1" ht="15.75" x14ac:dyDescent="0.25">
      <c r="A50" s="40" t="s">
        <v>68</v>
      </c>
      <c r="B50" s="41" t="s">
        <v>69</v>
      </c>
      <c r="C50" s="42">
        <v>6.0000000000000001E-3</v>
      </c>
      <c r="D50" s="58">
        <f t="shared" si="0"/>
        <v>10.64</v>
      </c>
    </row>
    <row r="51" spans="1:4" s="1" customFormat="1" ht="15.75" x14ac:dyDescent="0.25">
      <c r="A51" s="239" t="s">
        <v>71</v>
      </c>
      <c r="B51" s="239"/>
      <c r="C51" s="43">
        <f>SUM(C43:C50)</f>
        <v>0.33800000000000008</v>
      </c>
      <c r="D51" s="81">
        <f>SUM(D43:D50)</f>
        <v>599.35</v>
      </c>
    </row>
    <row r="52" spans="1:4" s="1" customFormat="1" ht="15.75" customHeight="1" x14ac:dyDescent="0.25">
      <c r="A52" s="160"/>
      <c r="B52" s="160"/>
      <c r="C52" s="55"/>
      <c r="D52" s="161"/>
    </row>
    <row r="53" spans="1:4" s="1" customFormat="1" ht="15.75" x14ac:dyDescent="0.25">
      <c r="A53" s="248" t="s">
        <v>75</v>
      </c>
      <c r="B53" s="248"/>
      <c r="C53" s="248"/>
      <c r="D53" s="46" t="s">
        <v>15</v>
      </c>
    </row>
    <row r="54" spans="1:4" s="1" customFormat="1" ht="15.75" x14ac:dyDescent="0.25">
      <c r="A54" s="40" t="s">
        <v>16</v>
      </c>
      <c r="B54" s="41" t="s">
        <v>208</v>
      </c>
      <c r="C54" s="173">
        <v>10.93</v>
      </c>
      <c r="D54" s="58">
        <f>ROUND(((C54*26)-(6%*D14)),2)</f>
        <v>284.18</v>
      </c>
    </row>
    <row r="55" spans="1:4" s="1" customFormat="1" ht="15.75" x14ac:dyDescent="0.25">
      <c r="A55" s="40" t="s">
        <v>25</v>
      </c>
      <c r="B55" s="41" t="s">
        <v>78</v>
      </c>
      <c r="C55" s="173">
        <v>14.28</v>
      </c>
      <c r="D55" s="58">
        <f>ROUND((C55*22*0.8),2)</f>
        <v>251.33</v>
      </c>
    </row>
    <row r="56" spans="1:4" s="1" customFormat="1" ht="15.75" x14ac:dyDescent="0.25">
      <c r="A56" s="40" t="s">
        <v>19</v>
      </c>
      <c r="B56" s="41" t="s">
        <v>80</v>
      </c>
      <c r="C56" s="41"/>
      <c r="D56" s="58">
        <v>146</v>
      </c>
    </row>
    <row r="57" spans="1:4" s="1" customFormat="1" ht="15.75" x14ac:dyDescent="0.25">
      <c r="A57" s="40" t="s">
        <v>56</v>
      </c>
      <c r="B57" s="41" t="s">
        <v>81</v>
      </c>
      <c r="C57" s="41"/>
      <c r="D57" s="58">
        <v>12.11</v>
      </c>
    </row>
    <row r="58" spans="1:4" s="1" customFormat="1" ht="15.75" x14ac:dyDescent="0.25">
      <c r="A58" s="40" t="s">
        <v>59</v>
      </c>
      <c r="B58" s="41" t="s">
        <v>82</v>
      </c>
      <c r="C58" s="41"/>
      <c r="D58" s="58">
        <v>4.1500000000000004</v>
      </c>
    </row>
    <row r="59" spans="1:4" ht="15.75" x14ac:dyDescent="0.25">
      <c r="A59" s="40" t="s">
        <v>62</v>
      </c>
      <c r="B59" s="41" t="s">
        <v>83</v>
      </c>
      <c r="C59" s="41"/>
      <c r="D59" s="58"/>
    </row>
    <row r="60" spans="1:4" ht="15.75" x14ac:dyDescent="0.25">
      <c r="A60" s="40" t="s">
        <v>65</v>
      </c>
      <c r="B60" s="41" t="s">
        <v>20</v>
      </c>
      <c r="C60" s="41"/>
      <c r="D60" s="88"/>
    </row>
    <row r="61" spans="1:4" s="1" customFormat="1" ht="15.75" x14ac:dyDescent="0.25">
      <c r="A61" s="239" t="s">
        <v>84</v>
      </c>
      <c r="B61" s="239"/>
      <c r="C61" s="239"/>
      <c r="D61" s="87">
        <f>SUM(D54:D60)</f>
        <v>697.77</v>
      </c>
    </row>
    <row r="62" spans="1:4" ht="15.75" x14ac:dyDescent="0.25">
      <c r="A62" s="59"/>
      <c r="B62" s="59"/>
      <c r="C62" s="59"/>
      <c r="D62" s="60"/>
    </row>
    <row r="63" spans="1:4" ht="15.75" x14ac:dyDescent="0.25">
      <c r="A63" s="246" t="s">
        <v>88</v>
      </c>
      <c r="B63" s="246"/>
      <c r="C63" s="246"/>
      <c r="D63" s="246"/>
    </row>
    <row r="64" spans="1:4" ht="15.75" x14ac:dyDescent="0.25">
      <c r="A64" s="39" t="s">
        <v>12</v>
      </c>
      <c r="B64" s="39" t="s">
        <v>30</v>
      </c>
      <c r="C64" s="39"/>
      <c r="D64" s="39" t="s">
        <v>15</v>
      </c>
    </row>
    <row r="65" spans="1:4" ht="15.75" x14ac:dyDescent="0.25">
      <c r="A65" s="40" t="s">
        <v>89</v>
      </c>
      <c r="B65" s="41" t="s">
        <v>90</v>
      </c>
      <c r="C65" s="42">
        <f>C38</f>
        <v>0.12490000000000001</v>
      </c>
      <c r="D65" s="58">
        <f>D38</f>
        <v>196.88</v>
      </c>
    </row>
    <row r="66" spans="1:4" ht="15.75" x14ac:dyDescent="0.25">
      <c r="A66" s="40" t="s">
        <v>92</v>
      </c>
      <c r="B66" s="41" t="s">
        <v>93</v>
      </c>
      <c r="C66" s="42">
        <f>C51</f>
        <v>0.33800000000000008</v>
      </c>
      <c r="D66" s="58">
        <f>D51</f>
        <v>599.35</v>
      </c>
    </row>
    <row r="67" spans="1:4" ht="15.75" x14ac:dyDescent="0.25">
      <c r="A67" s="40" t="s">
        <v>95</v>
      </c>
      <c r="B67" s="41" t="s">
        <v>96</v>
      </c>
      <c r="C67" s="41"/>
      <c r="D67" s="58">
        <f>D61</f>
        <v>697.77</v>
      </c>
    </row>
    <row r="68" spans="1:4" s="1" customFormat="1" ht="15.75" x14ac:dyDescent="0.25">
      <c r="A68" s="244" t="s">
        <v>98</v>
      </c>
      <c r="B68" s="245"/>
      <c r="C68" s="43">
        <f>SUM(C65:C67)</f>
        <v>0.46290000000000009</v>
      </c>
      <c r="D68" s="87">
        <f>SUM(D65:D67)</f>
        <v>1494</v>
      </c>
    </row>
    <row r="69" spans="1:4" ht="15.75" x14ac:dyDescent="0.25">
      <c r="A69" s="156"/>
      <c r="B69" s="157"/>
      <c r="C69" s="55"/>
      <c r="D69" s="158"/>
    </row>
    <row r="70" spans="1:4" ht="15.75" x14ac:dyDescent="0.25">
      <c r="A70" s="241" t="s">
        <v>99</v>
      </c>
      <c r="B70" s="241"/>
      <c r="C70" s="241"/>
      <c r="D70" s="241"/>
    </row>
    <row r="71" spans="1:4" ht="15.75" x14ac:dyDescent="0.25">
      <c r="A71" s="242" t="s">
        <v>100</v>
      </c>
      <c r="B71" s="242"/>
      <c r="C71" s="242"/>
      <c r="D71" s="83">
        <f>SUM(D32,D38,D51)</f>
        <v>2515.08</v>
      </c>
    </row>
    <row r="72" spans="1:4" ht="15.75" customHeight="1" x14ac:dyDescent="0.25">
      <c r="A72" s="59"/>
      <c r="B72" s="59"/>
      <c r="C72" s="59"/>
      <c r="D72" s="60"/>
    </row>
    <row r="73" spans="1:4" ht="15.75" x14ac:dyDescent="0.25">
      <c r="A73" s="243" t="s">
        <v>101</v>
      </c>
      <c r="B73" s="243"/>
      <c r="C73" s="243"/>
      <c r="D73" s="243"/>
    </row>
    <row r="74" spans="1:4" ht="15.75" x14ac:dyDescent="0.25">
      <c r="A74" s="40" t="s">
        <v>16</v>
      </c>
      <c r="B74" s="66" t="s">
        <v>102</v>
      </c>
      <c r="C74" s="70">
        <v>4.6600000000000003E-2</v>
      </c>
      <c r="D74" s="86">
        <f>ROUND(C74*D32,2)</f>
        <v>80.099999999999994</v>
      </c>
    </row>
    <row r="75" spans="1:4" ht="15.75" x14ac:dyDescent="0.25">
      <c r="A75" s="40" t="s">
        <v>25</v>
      </c>
      <c r="B75" s="47" t="s">
        <v>104</v>
      </c>
      <c r="C75" s="68">
        <f>C48*C74</f>
        <v>3.7280000000000004E-3</v>
      </c>
      <c r="D75" s="84">
        <f>ROUND((D74*C75),2)</f>
        <v>0.3</v>
      </c>
    </row>
    <row r="76" spans="1:4" ht="15.75" x14ac:dyDescent="0.25">
      <c r="A76" s="40" t="s">
        <v>19</v>
      </c>
      <c r="B76" s="47" t="s">
        <v>213</v>
      </c>
      <c r="C76" s="69">
        <f>0.5*C75</f>
        <v>1.8640000000000002E-3</v>
      </c>
      <c r="D76" s="84">
        <f>ROUND((D20*C76),2)</f>
        <v>2.94</v>
      </c>
    </row>
    <row r="77" spans="1:4" s="1" customFormat="1" ht="15.75" x14ac:dyDescent="0.25">
      <c r="A77" s="40" t="s">
        <v>56</v>
      </c>
      <c r="B77" s="66" t="s">
        <v>108</v>
      </c>
      <c r="C77" s="71">
        <v>1.9400000000000001E-2</v>
      </c>
      <c r="D77" s="86">
        <f>ROUND(((D20+D68)/12+0.5*D44)*C77,2)</f>
        <v>5.22</v>
      </c>
    </row>
    <row r="78" spans="1:4" ht="15.75" x14ac:dyDescent="0.25">
      <c r="A78" s="40" t="s">
        <v>59</v>
      </c>
      <c r="B78" s="47" t="s">
        <v>110</v>
      </c>
      <c r="C78" s="48">
        <v>9.7999999999999997E-3</v>
      </c>
      <c r="D78" s="84">
        <f>ROUND((D77*C78),2)</f>
        <v>0.05</v>
      </c>
    </row>
    <row r="79" spans="1:4" ht="15.75" x14ac:dyDescent="0.25">
      <c r="A79" s="40" t="s">
        <v>62</v>
      </c>
      <c r="B79" s="47" t="s">
        <v>214</v>
      </c>
      <c r="C79" s="49">
        <v>8.9999999999999998E-4</v>
      </c>
      <c r="D79" s="84">
        <f>ROUND(($D$19*C79),2)</f>
        <v>0</v>
      </c>
    </row>
    <row r="80" spans="1:4" s="1" customFormat="1" ht="15.75" x14ac:dyDescent="0.25">
      <c r="A80" s="244" t="s">
        <v>114</v>
      </c>
      <c r="B80" s="245"/>
      <c r="C80" s="43">
        <f>SUM(C74:C79)</f>
        <v>8.2292000000000004E-2</v>
      </c>
      <c r="D80" s="87">
        <f>ROUND(SUM(D74:D79),2)</f>
        <v>88.61</v>
      </c>
    </row>
    <row r="81" spans="1:4" ht="15.75" x14ac:dyDescent="0.25">
      <c r="A81" s="59"/>
      <c r="B81" s="59"/>
      <c r="C81" s="59"/>
      <c r="D81" s="60"/>
    </row>
    <row r="82" spans="1:4" ht="15.75" x14ac:dyDescent="0.25">
      <c r="A82" s="241" t="s">
        <v>115</v>
      </c>
      <c r="B82" s="241"/>
      <c r="C82" s="241"/>
      <c r="D82" s="241"/>
    </row>
    <row r="83" spans="1:4" ht="15.75" x14ac:dyDescent="0.25">
      <c r="A83" s="242" t="s">
        <v>116</v>
      </c>
      <c r="B83" s="242"/>
      <c r="C83" s="242"/>
      <c r="D83" s="83">
        <f>D20+D68+D80</f>
        <v>3158.9500000000003</v>
      </c>
    </row>
    <row r="84" spans="1:4" ht="15.75" customHeight="1" x14ac:dyDescent="0.25">
      <c r="A84" s="59"/>
      <c r="B84" s="59"/>
      <c r="C84" s="59"/>
      <c r="D84" s="60"/>
    </row>
    <row r="85" spans="1:4" ht="15.75" x14ac:dyDescent="0.25">
      <c r="A85" s="243" t="s">
        <v>117</v>
      </c>
      <c r="B85" s="243"/>
      <c r="C85" s="243"/>
      <c r="D85" s="243"/>
    </row>
    <row r="86" spans="1:4" ht="15.75" x14ac:dyDescent="0.25">
      <c r="A86" s="46" t="s">
        <v>12</v>
      </c>
      <c r="B86" s="39" t="s">
        <v>4</v>
      </c>
      <c r="C86" s="33" t="s">
        <v>14</v>
      </c>
      <c r="D86" s="46" t="s">
        <v>15</v>
      </c>
    </row>
    <row r="87" spans="1:4" ht="15.75" x14ac:dyDescent="0.25">
      <c r="A87" s="40" t="s">
        <v>16</v>
      </c>
      <c r="B87" s="41" t="s">
        <v>119</v>
      </c>
      <c r="C87" s="42">
        <v>9.3700000000000006E-2</v>
      </c>
      <c r="D87" s="58">
        <f>ROUND(C87*$D$83,2)</f>
        <v>295.99</v>
      </c>
    </row>
    <row r="88" spans="1:4" ht="15.75" x14ac:dyDescent="0.25">
      <c r="A88" s="40" t="s">
        <v>25</v>
      </c>
      <c r="B88" s="41" t="s">
        <v>122</v>
      </c>
      <c r="C88" s="185"/>
      <c r="D88" s="58">
        <f t="shared" ref="D88:D91" si="1">ROUND(C88*$D$83,2)</f>
        <v>0</v>
      </c>
    </row>
    <row r="89" spans="1:4" ht="15.75" x14ac:dyDescent="0.25">
      <c r="A89" s="40" t="s">
        <v>19</v>
      </c>
      <c r="B89" s="41" t="s">
        <v>123</v>
      </c>
      <c r="C89" s="185"/>
      <c r="D89" s="58">
        <f t="shared" si="1"/>
        <v>0</v>
      </c>
    </row>
    <row r="90" spans="1:4" ht="15.75" customHeight="1" x14ac:dyDescent="0.25">
      <c r="A90" s="40" t="s">
        <v>56</v>
      </c>
      <c r="B90" s="41" t="s">
        <v>125</v>
      </c>
      <c r="C90" s="185"/>
      <c r="D90" s="58">
        <f t="shared" si="1"/>
        <v>0</v>
      </c>
    </row>
    <row r="91" spans="1:4" ht="15.75" x14ac:dyDescent="0.25">
      <c r="A91" s="40" t="s">
        <v>62</v>
      </c>
      <c r="B91" s="41" t="s">
        <v>20</v>
      </c>
      <c r="C91" s="42"/>
      <c r="D91" s="58">
        <f t="shared" si="1"/>
        <v>0</v>
      </c>
    </row>
    <row r="92" spans="1:4" s="1" customFormat="1" ht="15.75" x14ac:dyDescent="0.25">
      <c r="A92" s="244" t="s">
        <v>130</v>
      </c>
      <c r="B92" s="245"/>
      <c r="C92" s="43">
        <f>SUM(C87:C91)</f>
        <v>9.3700000000000006E-2</v>
      </c>
      <c r="D92" s="81">
        <f>ROUND(SUM(D87:D91),2)</f>
        <v>295.99</v>
      </c>
    </row>
    <row r="93" spans="1:4" s="1" customFormat="1" ht="15.75" customHeight="1" x14ac:dyDescent="0.25">
      <c r="A93" s="59"/>
      <c r="B93" s="59"/>
      <c r="C93" s="59"/>
      <c r="D93" s="60"/>
    </row>
    <row r="94" spans="1:4" s="1" customFormat="1" ht="15.75" x14ac:dyDescent="0.2">
      <c r="A94" s="243" t="s">
        <v>132</v>
      </c>
      <c r="B94" s="243"/>
      <c r="C94" s="243"/>
      <c r="D94" s="243"/>
    </row>
    <row r="95" spans="1:4" ht="15.75" x14ac:dyDescent="0.25">
      <c r="A95" s="33" t="s">
        <v>12</v>
      </c>
      <c r="B95" s="50" t="s">
        <v>4</v>
      </c>
      <c r="C95" s="33"/>
      <c r="D95" s="33" t="s">
        <v>15</v>
      </c>
    </row>
    <row r="96" spans="1:4" s="1" customFormat="1" ht="15.75" x14ac:dyDescent="0.25">
      <c r="A96" s="40" t="s">
        <v>16</v>
      </c>
      <c r="B96" s="41" t="s">
        <v>133</v>
      </c>
      <c r="C96" s="42"/>
      <c r="D96" s="187">
        <f>UNIFORMES!H11</f>
        <v>0</v>
      </c>
    </row>
    <row r="97" spans="1:4" ht="15.75" x14ac:dyDescent="0.25">
      <c r="A97" s="40" t="s">
        <v>25</v>
      </c>
      <c r="B97" s="41" t="s">
        <v>209</v>
      </c>
      <c r="C97" s="42"/>
      <c r="D97" s="187">
        <f>MATERIAIS!H41</f>
        <v>0</v>
      </c>
    </row>
    <row r="98" spans="1:4" ht="15.75" x14ac:dyDescent="0.25">
      <c r="A98" s="40" t="s">
        <v>19</v>
      </c>
      <c r="B98" s="41" t="s">
        <v>210</v>
      </c>
      <c r="C98" s="42"/>
      <c r="D98" s="187">
        <v>0</v>
      </c>
    </row>
    <row r="99" spans="1:4" ht="15.75" x14ac:dyDescent="0.25">
      <c r="A99" s="40" t="s">
        <v>19</v>
      </c>
      <c r="B99" s="41" t="s">
        <v>20</v>
      </c>
      <c r="C99" s="42"/>
      <c r="D99" s="84">
        <v>0</v>
      </c>
    </row>
    <row r="100" spans="1:4" ht="15.75" x14ac:dyDescent="0.25">
      <c r="A100" s="239" t="s">
        <v>135</v>
      </c>
      <c r="B100" s="239"/>
      <c r="C100" s="239"/>
      <c r="D100" s="85">
        <f>ROUND(SUM(D96:D99),2)</f>
        <v>0</v>
      </c>
    </row>
    <row r="101" spans="1:4" ht="15.75" x14ac:dyDescent="0.25">
      <c r="A101" s="59"/>
      <c r="B101" s="59"/>
      <c r="C101" s="59"/>
      <c r="D101" s="60"/>
    </row>
    <row r="102" spans="1:4" ht="15.75" x14ac:dyDescent="0.25">
      <c r="A102" s="241" t="s">
        <v>136</v>
      </c>
      <c r="B102" s="241"/>
      <c r="C102" s="241"/>
      <c r="D102" s="241"/>
    </row>
    <row r="103" spans="1:4" s="1" customFormat="1" ht="15.75" x14ac:dyDescent="0.2">
      <c r="A103" s="242" t="s">
        <v>137</v>
      </c>
      <c r="B103" s="242"/>
      <c r="C103" s="242"/>
      <c r="D103" s="83">
        <f>SUM(D83+D92+D100)</f>
        <v>3454.9400000000005</v>
      </c>
    </row>
    <row r="104" spans="1:4" ht="25.5" customHeight="1" x14ac:dyDescent="0.25">
      <c r="A104" s="33"/>
      <c r="B104" s="51" t="s">
        <v>138</v>
      </c>
      <c r="C104" s="33" t="s">
        <v>14</v>
      </c>
      <c r="D104" s="33" t="s">
        <v>15</v>
      </c>
    </row>
    <row r="105" spans="1:4" ht="15.75" x14ac:dyDescent="0.25">
      <c r="A105" s="40" t="s">
        <v>16</v>
      </c>
      <c r="B105" s="41" t="s">
        <v>139</v>
      </c>
      <c r="C105" s="185"/>
      <c r="D105" s="58">
        <f>ROUND(($D$103*C105),2)</f>
        <v>0</v>
      </c>
    </row>
    <row r="106" spans="1:4" s="3" customFormat="1" ht="15.75" x14ac:dyDescent="0.25">
      <c r="A106" s="40" t="s">
        <v>25</v>
      </c>
      <c r="B106" s="41" t="s">
        <v>140</v>
      </c>
      <c r="C106" s="185"/>
      <c r="D106" s="58">
        <f>ROUND(($D$103*C106),2)</f>
        <v>0</v>
      </c>
    </row>
    <row r="107" spans="1:4" s="3" customFormat="1" ht="15.75" x14ac:dyDescent="0.25">
      <c r="A107" s="40"/>
      <c r="B107" s="41" t="s">
        <v>141</v>
      </c>
      <c r="C107" s="42"/>
      <c r="D107" s="58">
        <f>D103+D105+D106</f>
        <v>3454.9400000000005</v>
      </c>
    </row>
    <row r="108" spans="1:4" s="3" customFormat="1" ht="15.75" x14ac:dyDescent="0.25">
      <c r="A108" s="40" t="s">
        <v>19</v>
      </c>
      <c r="B108" s="52" t="s">
        <v>142</v>
      </c>
      <c r="C108" s="53">
        <f>(100-(C115*100))/100</f>
        <v>0.91349999999999998</v>
      </c>
      <c r="D108" s="82">
        <f>ROUND(D107/C108,2)</f>
        <v>3782.09</v>
      </c>
    </row>
    <row r="109" spans="1:4" s="3" customFormat="1" ht="15.75" x14ac:dyDescent="0.25">
      <c r="A109" s="40"/>
      <c r="B109" s="41" t="s">
        <v>144</v>
      </c>
      <c r="C109" s="42"/>
      <c r="D109" s="58"/>
    </row>
    <row r="110" spans="1:4" s="3" customFormat="1" ht="15.75" x14ac:dyDescent="0.25">
      <c r="A110" s="40"/>
      <c r="B110" s="41" t="s">
        <v>145</v>
      </c>
      <c r="C110" s="54">
        <v>6.4999999999999997E-3</v>
      </c>
      <c r="D110" s="58">
        <f>ROUND($D$107*C110,2)</f>
        <v>22.46</v>
      </c>
    </row>
    <row r="111" spans="1:4" s="3" customFormat="1" ht="15.75" x14ac:dyDescent="0.25">
      <c r="A111" s="40"/>
      <c r="B111" s="41" t="s">
        <v>146</v>
      </c>
      <c r="C111" s="42">
        <v>0.03</v>
      </c>
      <c r="D111" s="58">
        <f t="shared" ref="D111:D114" si="2">ROUND($D$107*C111,2)</f>
        <v>103.65</v>
      </c>
    </row>
    <row r="112" spans="1:4" s="3" customFormat="1" ht="15.75" x14ac:dyDescent="0.25">
      <c r="A112" s="40"/>
      <c r="B112" s="41" t="s">
        <v>147</v>
      </c>
      <c r="C112" s="42"/>
      <c r="D112" s="58">
        <f t="shared" si="2"/>
        <v>0</v>
      </c>
    </row>
    <row r="113" spans="1:7" s="3" customFormat="1" ht="15.75" x14ac:dyDescent="0.25">
      <c r="A113" s="40"/>
      <c r="B113" s="41" t="s">
        <v>148</v>
      </c>
      <c r="C113" s="42"/>
      <c r="D113" s="58">
        <f t="shared" si="2"/>
        <v>0</v>
      </c>
    </row>
    <row r="114" spans="1:7" s="3" customFormat="1" ht="15.75" x14ac:dyDescent="0.25">
      <c r="A114" s="40"/>
      <c r="B114" s="41" t="s">
        <v>149</v>
      </c>
      <c r="C114" s="42">
        <v>0.05</v>
      </c>
      <c r="D114" s="58">
        <f t="shared" si="2"/>
        <v>172.75</v>
      </c>
    </row>
    <row r="115" spans="1:7" s="3" customFormat="1" ht="15.75" x14ac:dyDescent="0.25">
      <c r="A115" s="40"/>
      <c r="B115" s="52" t="s">
        <v>150</v>
      </c>
      <c r="C115" s="55">
        <f>SUM(C109:C114)</f>
        <v>8.6499999999999994E-2</v>
      </c>
      <c r="D115" s="82">
        <f>SUM(D110:D114)</f>
        <v>298.86</v>
      </c>
      <c r="G115" s="28"/>
    </row>
    <row r="116" spans="1:7" s="3" customFormat="1" ht="15.75" x14ac:dyDescent="0.25">
      <c r="A116" s="239" t="s">
        <v>151</v>
      </c>
      <c r="B116" s="239"/>
      <c r="C116" s="239"/>
      <c r="D116" s="81">
        <f>ROUND(SUM(D105:D106,D115),2)</f>
        <v>298.86</v>
      </c>
    </row>
    <row r="117" spans="1:7" s="3" customFormat="1" ht="15.75" x14ac:dyDescent="0.25">
      <c r="A117" s="59"/>
      <c r="B117" s="59"/>
      <c r="C117" s="59"/>
      <c r="D117" s="60"/>
    </row>
    <row r="118" spans="1:7" s="3" customFormat="1" ht="15.75" x14ac:dyDescent="0.25">
      <c r="A118" s="246" t="s">
        <v>154</v>
      </c>
      <c r="B118" s="246"/>
      <c r="C118" s="246"/>
      <c r="D118" s="246"/>
    </row>
    <row r="119" spans="1:7" s="1" customFormat="1" ht="15.75" x14ac:dyDescent="0.25">
      <c r="A119" s="56"/>
      <c r="B119" s="39" t="s">
        <v>155</v>
      </c>
      <c r="C119" s="57"/>
      <c r="D119" s="46" t="s">
        <v>15</v>
      </c>
    </row>
    <row r="120" spans="1:7" s="3" customFormat="1" ht="15.75" x14ac:dyDescent="0.25">
      <c r="A120" s="40" t="s">
        <v>16</v>
      </c>
      <c r="B120" s="41" t="s">
        <v>156</v>
      </c>
      <c r="C120" s="42"/>
      <c r="D120" s="58">
        <f>D20</f>
        <v>1576.34</v>
      </c>
    </row>
    <row r="121" spans="1:7" s="3" customFormat="1" ht="15.75" x14ac:dyDescent="0.25">
      <c r="A121" s="40" t="s">
        <v>25</v>
      </c>
      <c r="B121" s="41" t="s">
        <v>157</v>
      </c>
      <c r="C121" s="42">
        <f>C68</f>
        <v>0.46290000000000009</v>
      </c>
      <c r="D121" s="58">
        <f>D68</f>
        <v>1494</v>
      </c>
    </row>
    <row r="122" spans="1:7" s="3" customFormat="1" ht="15.75" x14ac:dyDescent="0.25">
      <c r="A122" s="40" t="s">
        <v>19</v>
      </c>
      <c r="B122" s="41" t="s">
        <v>158</v>
      </c>
      <c r="C122" s="42">
        <f>C80</f>
        <v>8.2292000000000004E-2</v>
      </c>
      <c r="D122" s="58">
        <f>D80</f>
        <v>88.61</v>
      </c>
    </row>
    <row r="123" spans="1:7" s="3" customFormat="1" ht="15.75" x14ac:dyDescent="0.25">
      <c r="A123" s="40" t="s">
        <v>56</v>
      </c>
      <c r="B123" s="41" t="s">
        <v>159</v>
      </c>
      <c r="C123" s="42">
        <f>C92</f>
        <v>9.3700000000000006E-2</v>
      </c>
      <c r="D123" s="58">
        <f>D92</f>
        <v>295.99</v>
      </c>
    </row>
    <row r="124" spans="1:7" s="3" customFormat="1" ht="15.75" x14ac:dyDescent="0.25">
      <c r="A124" s="40" t="s">
        <v>59</v>
      </c>
      <c r="B124" s="41" t="s">
        <v>160</v>
      </c>
      <c r="C124" s="42"/>
      <c r="D124" s="58">
        <f>D100</f>
        <v>0</v>
      </c>
    </row>
    <row r="125" spans="1:7" s="3" customFormat="1" ht="15.75" x14ac:dyDescent="0.25">
      <c r="A125" s="244" t="s">
        <v>161</v>
      </c>
      <c r="B125" s="247"/>
      <c r="C125" s="72">
        <f>SUM(C120:C124)</f>
        <v>0.63889200000000013</v>
      </c>
      <c r="D125" s="81">
        <f>SUM(D120:D124)</f>
        <v>3454.9400000000005</v>
      </c>
    </row>
    <row r="126" spans="1:7" s="3" customFormat="1" ht="15.75" x14ac:dyDescent="0.25">
      <c r="A126" s="40" t="s">
        <v>62</v>
      </c>
      <c r="B126" s="240" t="s">
        <v>138</v>
      </c>
      <c r="C126" s="240"/>
      <c r="D126" s="58">
        <f>D116</f>
        <v>298.86</v>
      </c>
    </row>
    <row r="127" spans="1:7" s="3" customFormat="1" ht="15.75" x14ac:dyDescent="0.25">
      <c r="A127" s="239" t="s">
        <v>211</v>
      </c>
      <c r="B127" s="239"/>
      <c r="C127" s="239"/>
      <c r="D127" s="81">
        <f>SUM(D125:D126)</f>
        <v>3753.8000000000006</v>
      </c>
    </row>
    <row r="128" spans="1:7" ht="15.75" x14ac:dyDescent="0.25">
      <c r="A128" s="239" t="s">
        <v>162</v>
      </c>
      <c r="B128" s="239"/>
      <c r="C128" s="239"/>
      <c r="D128" s="81">
        <f>D127*2</f>
        <v>7507.6000000000013</v>
      </c>
    </row>
    <row r="129" spans="1:4" s="1" customFormat="1" ht="12" x14ac:dyDescent="0.2"/>
    <row r="130" spans="1:4" x14ac:dyDescent="0.25">
      <c r="A130" s="1"/>
    </row>
    <row r="131" spans="1:4" x14ac:dyDescent="0.25">
      <c r="A131" s="1"/>
    </row>
    <row r="132" spans="1:4" x14ac:dyDescent="0.25">
      <c r="A132" s="237" t="s">
        <v>346</v>
      </c>
      <c r="B132" s="237"/>
      <c r="C132" s="237"/>
      <c r="D132" s="237"/>
    </row>
    <row r="133" spans="1:4" s="3" customFormat="1" ht="12" x14ac:dyDescent="0.2">
      <c r="A133" s="237" t="s">
        <v>347</v>
      </c>
      <c r="B133" s="237"/>
      <c r="C133" s="237"/>
      <c r="D133" s="237"/>
    </row>
    <row r="134" spans="1:4" s="3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x14ac:dyDescent="0.25">
      <c r="A136"/>
    </row>
    <row r="137" spans="1:4" s="1" customFormat="1" ht="15" customHeight="1" x14ac:dyDescent="0.25">
      <c r="A137"/>
    </row>
    <row r="138" spans="1:4" s="1" customFormat="1" ht="15" customHeight="1" x14ac:dyDescent="0.25">
      <c r="A138"/>
    </row>
    <row r="139" spans="1:4" s="1" customFormat="1" x14ac:dyDescent="0.25">
      <c r="A139"/>
    </row>
    <row r="140" spans="1:4" s="1" customFormat="1" ht="15" customHeight="1" x14ac:dyDescent="0.25">
      <c r="A140"/>
    </row>
    <row r="141" spans="1:4" s="1" customFormat="1" x14ac:dyDescent="0.25">
      <c r="A141"/>
    </row>
    <row r="142" spans="1:4" s="1" customFormat="1" ht="12" x14ac:dyDescent="0.2"/>
    <row r="143" spans="1:4" s="1" customFormat="1" ht="15" customHeight="1" x14ac:dyDescent="0.25">
      <c r="A143"/>
    </row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ht="12" x14ac:dyDescent="0.2"/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x14ac:dyDescent="0.25">
      <c r="A161" s="1"/>
    </row>
    <row r="162" spans="1:1" x14ac:dyDescent="0.25">
      <c r="A162" s="1"/>
    </row>
    <row r="163" spans="1:1" ht="15" customHeight="1" x14ac:dyDescent="0.25">
      <c r="A163" s="1"/>
    </row>
    <row r="164" spans="1:1" x14ac:dyDescent="0.25">
      <c r="A164" s="1"/>
    </row>
    <row r="165" spans="1:1" x14ac:dyDescent="0.25">
      <c r="A165" s="1"/>
    </row>
    <row r="166" spans="1:1" ht="15" customHeight="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</sheetData>
  <mergeCells count="42">
    <mergeCell ref="A35:B35"/>
    <mergeCell ref="A38:B38"/>
    <mergeCell ref="A40:D40"/>
    <mergeCell ref="A85:D85"/>
    <mergeCell ref="A92:B92"/>
    <mergeCell ref="A71:C71"/>
    <mergeCell ref="A73:D73"/>
    <mergeCell ref="A80:B80"/>
    <mergeCell ref="A82:D82"/>
    <mergeCell ref="A83:C83"/>
    <mergeCell ref="A53:C53"/>
    <mergeCell ref="A61:C61"/>
    <mergeCell ref="A63:D63"/>
    <mergeCell ref="A68:B68"/>
    <mergeCell ref="A70:D70"/>
    <mergeCell ref="A41:C41"/>
    <mergeCell ref="A21:D21"/>
    <mergeCell ref="A26:C26"/>
    <mergeCell ref="A28:D28"/>
    <mergeCell ref="A32:C32"/>
    <mergeCell ref="A34:D34"/>
    <mergeCell ref="A20:C20"/>
    <mergeCell ref="A1:D1"/>
    <mergeCell ref="A11:D11"/>
    <mergeCell ref="A14:D14"/>
    <mergeCell ref="A15:D15"/>
    <mergeCell ref="A132:D132"/>
    <mergeCell ref="A133:D133"/>
    <mergeCell ref="A134:D134"/>
    <mergeCell ref="A135:D135"/>
    <mergeCell ref="A42:B42"/>
    <mergeCell ref="A51:B51"/>
    <mergeCell ref="A103:C103"/>
    <mergeCell ref="A116:C116"/>
    <mergeCell ref="A94:D94"/>
    <mergeCell ref="A100:C100"/>
    <mergeCell ref="A102:D102"/>
    <mergeCell ref="A118:D118"/>
    <mergeCell ref="A125:B125"/>
    <mergeCell ref="B126:C126"/>
    <mergeCell ref="A128:C128"/>
    <mergeCell ref="A127:C127"/>
  </mergeCells>
  <dataValidations count="4">
    <dataValidation allowBlank="1" showInputMessage="1" showErrorMessage="1" promptTitle="ATENÇÃO" sqref="HW101 RS101 ABO101" xr:uid="{00000000-0002-0000-0E00-000000000000}">
      <formula1>0</formula1>
      <formula2>10000</formula2>
    </dataValidation>
    <dataValidation allowBlank="1" showInputMessage="1" showErrorMessage="1" prompt="O VALOR A SER PREENCHIDO DEVERÁ SE REFERIR A UM PROFISSIONAL." sqref="HV100 RR100 ABN100" xr:uid="{00000000-0002-0000-0E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4:RS105 ABO104:ABO105 ABO102 RS102 HW102 HW104:HW105" xr:uid="{00000000-0002-0000-0E00-000002000000}">
      <formula1>0</formula1>
      <formula2>10000</formula2>
    </dataValidation>
    <dataValidation type="decimal" allowBlank="1" showInputMessage="1" showErrorMessage="1" promptTitle="ATENÇÃO" sqref="HW129 RS129 ABO129" xr:uid="{00000000-0002-0000-0E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7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8" max="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73"/>
  <sheetViews>
    <sheetView view="pageBreakPreview" topLeftCell="A118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227</v>
      </c>
      <c r="C13" s="36" t="s">
        <v>207</v>
      </c>
      <c r="D13" s="93">
        <v>1393.45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x14ac:dyDescent="0.25">
      <c r="A17" s="38" t="s">
        <v>16</v>
      </c>
      <c r="B17" s="35" t="s">
        <v>17</v>
      </c>
      <c r="C17" s="38"/>
      <c r="D17" s="88">
        <f>D13</f>
        <v>1393.45</v>
      </c>
    </row>
    <row r="18" spans="1:4" ht="15.75" x14ac:dyDescent="0.25">
      <c r="A18" s="38" t="s">
        <v>25</v>
      </c>
      <c r="B18" s="35" t="s">
        <v>20</v>
      </c>
      <c r="C18" s="38"/>
      <c r="D18" s="88"/>
    </row>
    <row r="19" spans="1:4" s="1" customFormat="1" ht="15.75" x14ac:dyDescent="0.25">
      <c r="A19" s="239" t="s">
        <v>21</v>
      </c>
      <c r="B19" s="239"/>
      <c r="C19" s="239"/>
      <c r="D19" s="163">
        <f>ROUND(SUM(D17:D18),2)</f>
        <v>1393.45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x14ac:dyDescent="0.25">
      <c r="A22" s="38" t="s">
        <v>16</v>
      </c>
      <c r="B22" s="35" t="s">
        <v>24</v>
      </c>
      <c r="C22" s="38"/>
      <c r="D22" s="162">
        <v>0</v>
      </c>
    </row>
    <row r="23" spans="1:4" ht="15.75" x14ac:dyDescent="0.25">
      <c r="A23" s="38" t="s">
        <v>25</v>
      </c>
      <c r="B23" s="35" t="s">
        <v>26</v>
      </c>
      <c r="C23" s="36">
        <v>0</v>
      </c>
      <c r="D23" s="88">
        <f>ROUND((C23*D19),2)</f>
        <v>0</v>
      </c>
    </row>
    <row r="24" spans="1:4" s="1" customFormat="1" ht="15.75" x14ac:dyDescent="0.25">
      <c r="A24" s="61" t="s">
        <v>19</v>
      </c>
      <c r="B24" s="62" t="s">
        <v>20</v>
      </c>
      <c r="C24" s="61"/>
      <c r="D24" s="91"/>
    </row>
    <row r="25" spans="1:4" s="1" customFormat="1" ht="15.75" x14ac:dyDescent="0.25">
      <c r="A25" s="249" t="s">
        <v>27</v>
      </c>
      <c r="B25" s="249"/>
      <c r="C25" s="249"/>
      <c r="D25" s="165">
        <f>ROUND(SUM(D22:D24),2)</f>
        <v>0</v>
      </c>
    </row>
    <row r="26" spans="1:4" s="1" customFormat="1" ht="15.75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166">
        <f>D19</f>
        <v>1393.45</v>
      </c>
    </row>
    <row r="30" spans="1:4" ht="15.75" x14ac:dyDescent="0.25">
      <c r="A30" s="40" t="s">
        <v>34</v>
      </c>
      <c r="B30" s="41" t="s">
        <v>35</v>
      </c>
      <c r="C30" s="41"/>
      <c r="D30" s="162">
        <f>D25</f>
        <v>0</v>
      </c>
    </row>
    <row r="31" spans="1:4" ht="15.75" x14ac:dyDescent="0.25">
      <c r="A31" s="239" t="s">
        <v>37</v>
      </c>
      <c r="B31" s="239"/>
      <c r="C31" s="239"/>
      <c r="D31" s="163">
        <f>SUM(D29:D30)</f>
        <v>1393.45</v>
      </c>
    </row>
    <row r="32" spans="1:4" s="1" customFormat="1" ht="15.75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x14ac:dyDescent="0.25">
      <c r="A35" s="40" t="s">
        <v>16</v>
      </c>
      <c r="B35" s="41" t="s">
        <v>40</v>
      </c>
      <c r="C35" s="42">
        <v>9.3700000000000006E-2</v>
      </c>
      <c r="D35" s="162">
        <f>ROUND(($D$19*C35),2)</f>
        <v>130.57</v>
      </c>
    </row>
    <row r="36" spans="1:4" s="1" customFormat="1" ht="15.75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43.48</v>
      </c>
    </row>
    <row r="37" spans="1:4" s="1" customFormat="1" ht="15.75" x14ac:dyDescent="0.25">
      <c r="A37" s="239" t="s">
        <v>44</v>
      </c>
      <c r="B37" s="239"/>
      <c r="C37" s="43">
        <f>SUM(C35:C36)</f>
        <v>0.12490000000000001</v>
      </c>
      <c r="D37" s="163">
        <f>ROUND(SUM(D35:D36),2)</f>
        <v>174.05</v>
      </c>
    </row>
    <row r="38" spans="1:4" s="1" customFormat="1" ht="15.75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15.75" x14ac:dyDescent="0.2">
      <c r="A40" s="242" t="s">
        <v>48</v>
      </c>
      <c r="B40" s="242"/>
      <c r="C40" s="242"/>
      <c r="D40" s="167">
        <f>D19+D37</f>
        <v>1567.5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x14ac:dyDescent="0.25">
      <c r="A42" s="40" t="s">
        <v>16</v>
      </c>
      <c r="B42" s="41" t="s">
        <v>50</v>
      </c>
      <c r="C42" s="42">
        <v>0.2</v>
      </c>
      <c r="D42" s="162">
        <f t="shared" ref="D42:D49" si="0">ROUND(($D$40*C42),2)</f>
        <v>313.5</v>
      </c>
    </row>
    <row r="43" spans="1:4" s="1" customFormat="1" ht="15.75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23.51</v>
      </c>
    </row>
    <row r="44" spans="1:4" s="1" customFormat="1" ht="15.75" x14ac:dyDescent="0.25">
      <c r="A44" s="40" t="s">
        <v>19</v>
      </c>
      <c r="B44" s="41" t="s">
        <v>54</v>
      </c>
      <c r="C44" s="42">
        <v>0.01</v>
      </c>
      <c r="D44" s="58">
        <f t="shared" si="0"/>
        <v>15.68</v>
      </c>
    </row>
    <row r="45" spans="1:4" s="1" customFormat="1" ht="15.75" x14ac:dyDescent="0.25">
      <c r="A45" s="40" t="s">
        <v>56</v>
      </c>
      <c r="B45" s="41" t="s">
        <v>57</v>
      </c>
      <c r="C45" s="42">
        <v>2E-3</v>
      </c>
      <c r="D45" s="58">
        <f t="shared" si="0"/>
        <v>3.14</v>
      </c>
    </row>
    <row r="46" spans="1:4" s="1" customFormat="1" ht="15.75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39.19</v>
      </c>
    </row>
    <row r="47" spans="1:4" s="1" customFormat="1" ht="15.75" x14ac:dyDescent="0.25">
      <c r="A47" s="40" t="s">
        <v>62</v>
      </c>
      <c r="B47" s="41" t="s">
        <v>63</v>
      </c>
      <c r="C47" s="42">
        <v>0.08</v>
      </c>
      <c r="D47" s="58">
        <f t="shared" si="0"/>
        <v>125.4</v>
      </c>
    </row>
    <row r="48" spans="1:4" s="1" customFormat="1" ht="31.5" x14ac:dyDescent="0.25">
      <c r="A48" s="38" t="s">
        <v>65</v>
      </c>
      <c r="B48" s="44" t="s">
        <v>66</v>
      </c>
      <c r="C48" s="183"/>
      <c r="D48" s="170">
        <f t="shared" si="0"/>
        <v>0</v>
      </c>
    </row>
    <row r="49" spans="1:4" s="1" customFormat="1" ht="15.75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9.41</v>
      </c>
    </row>
    <row r="50" spans="1:4" s="1" customFormat="1" ht="15.75" x14ac:dyDescent="0.25">
      <c r="A50" s="239" t="s">
        <v>71</v>
      </c>
      <c r="B50" s="239"/>
      <c r="C50" s="43">
        <f>SUM(C42:C49)</f>
        <v>0.33800000000000008</v>
      </c>
      <c r="D50" s="163">
        <f>SUM(D42:D49)</f>
        <v>529.82999999999993</v>
      </c>
    </row>
    <row r="51" spans="1:4" s="1" customFormat="1" ht="15.75" x14ac:dyDescent="0.25">
      <c r="A51" s="160"/>
      <c r="B51" s="160"/>
      <c r="C51" s="55"/>
      <c r="D51" s="168"/>
    </row>
    <row r="52" spans="1:4" s="1" customFormat="1" ht="15.75" customHeight="1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200.57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162"/>
    </row>
    <row r="59" spans="1:4" ht="15.75" x14ac:dyDescent="0.25">
      <c r="A59" s="40" t="s">
        <v>65</v>
      </c>
      <c r="B59" s="41" t="s">
        <v>20</v>
      </c>
      <c r="C59" s="41"/>
      <c r="D59" s="162"/>
    </row>
    <row r="60" spans="1:4" s="1" customFormat="1" ht="15.75" x14ac:dyDescent="0.25">
      <c r="A60" s="239" t="s">
        <v>84</v>
      </c>
      <c r="B60" s="239"/>
      <c r="C60" s="239"/>
      <c r="D60" s="163">
        <f>SUM(D53:D59)</f>
        <v>614.16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162">
        <f>D37</f>
        <v>174.05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529.82999999999993</v>
      </c>
    </row>
    <row r="66" spans="1:4" ht="15.75" x14ac:dyDescent="0.25">
      <c r="A66" s="40" t="s">
        <v>95</v>
      </c>
      <c r="B66" s="41" t="s">
        <v>96</v>
      </c>
      <c r="C66" s="41"/>
      <c r="D66" s="162">
        <f>D60</f>
        <v>614.16</v>
      </c>
    </row>
    <row r="67" spans="1:4" s="1" customFormat="1" ht="15.75" x14ac:dyDescent="0.25">
      <c r="A67" s="244" t="s">
        <v>98</v>
      </c>
      <c r="B67" s="245"/>
      <c r="C67" s="43">
        <f>SUM(C64:C66)</f>
        <v>0.46290000000000009</v>
      </c>
      <c r="D67" s="163">
        <f>SUM(D64:D66)</f>
        <v>1318.04</v>
      </c>
    </row>
    <row r="68" spans="1:4" ht="15.75" x14ac:dyDescent="0.25">
      <c r="A68" s="59"/>
      <c r="B68" s="59"/>
      <c r="C68" s="59"/>
      <c r="D68" s="60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167">
        <f>SUM(D31,D37,D50)</f>
        <v>2097.33</v>
      </c>
    </row>
    <row r="71" spans="1:4" ht="15.75" x14ac:dyDescent="0.25">
      <c r="A71" s="59"/>
      <c r="B71" s="59"/>
      <c r="C71" s="59"/>
      <c r="D71" s="60"/>
    </row>
    <row r="72" spans="1:4" ht="15.75" customHeight="1" x14ac:dyDescent="0.25">
      <c r="A72" s="243" t="s">
        <v>101</v>
      </c>
      <c r="B72" s="243"/>
      <c r="C72" s="243"/>
      <c r="D72" s="243"/>
    </row>
    <row r="73" spans="1:4" ht="15.75" customHeight="1" x14ac:dyDescent="0.25">
      <c r="A73" s="40" t="s">
        <v>16</v>
      </c>
      <c r="B73" s="66" t="s">
        <v>102</v>
      </c>
      <c r="C73" s="55">
        <f>(0.1*(1/12))</f>
        <v>8.3333333333333332E-3</v>
      </c>
      <c r="D73" s="86">
        <f t="shared" ref="D73:D78" si="1">ROUND(C73*$D$70,2)</f>
        <v>17.48</v>
      </c>
    </row>
    <row r="74" spans="1:4" ht="15.75" x14ac:dyDescent="0.25">
      <c r="A74" s="40" t="s">
        <v>25</v>
      </c>
      <c r="B74" s="47" t="s">
        <v>104</v>
      </c>
      <c r="C74" s="42">
        <f>0.08*C73</f>
        <v>6.6666666666666664E-4</v>
      </c>
      <c r="D74" s="86">
        <f t="shared" si="1"/>
        <v>1.4</v>
      </c>
    </row>
    <row r="75" spans="1:4" ht="15.75" x14ac:dyDescent="0.25">
      <c r="A75" s="40" t="s">
        <v>19</v>
      </c>
      <c r="B75" s="47" t="s">
        <v>106</v>
      </c>
      <c r="C75" s="42">
        <f>0.08*0.4*0.05</f>
        <v>1.6000000000000001E-3</v>
      </c>
      <c r="D75" s="86">
        <f t="shared" si="1"/>
        <v>3.36</v>
      </c>
    </row>
    <row r="76" spans="1:4" s="1" customFormat="1" ht="15.75" x14ac:dyDescent="0.25">
      <c r="A76" s="40" t="s">
        <v>56</v>
      </c>
      <c r="B76" s="66" t="s">
        <v>108</v>
      </c>
      <c r="C76" s="55">
        <f>7/30/12</f>
        <v>1.9444444444444445E-2</v>
      </c>
      <c r="D76" s="86">
        <f t="shared" si="1"/>
        <v>40.78</v>
      </c>
    </row>
    <row r="77" spans="1:4" ht="25.5" customHeight="1" x14ac:dyDescent="0.25">
      <c r="A77" s="40" t="s">
        <v>59</v>
      </c>
      <c r="B77" s="47" t="s">
        <v>110</v>
      </c>
      <c r="C77" s="42">
        <f>C50*C76</f>
        <v>6.5722222222222241E-3</v>
      </c>
      <c r="D77" s="86">
        <f t="shared" si="1"/>
        <v>13.78</v>
      </c>
    </row>
    <row r="78" spans="1:4" ht="25.5" customHeight="1" x14ac:dyDescent="0.25">
      <c r="A78" s="40" t="s">
        <v>62</v>
      </c>
      <c r="B78" s="47" t="s">
        <v>112</v>
      </c>
      <c r="C78" s="42">
        <f>(0.08*(0.5)/12)</f>
        <v>3.3333333333333335E-3</v>
      </c>
      <c r="D78" s="86">
        <f t="shared" si="1"/>
        <v>6.99</v>
      </c>
    </row>
    <row r="79" spans="1:4" s="1" customFormat="1" ht="15.75" x14ac:dyDescent="0.25">
      <c r="A79" s="244" t="s">
        <v>114</v>
      </c>
      <c r="B79" s="245"/>
      <c r="C79" s="43">
        <f>SUM(C73:C78)</f>
        <v>3.9949999999999999E-2</v>
      </c>
      <c r="D79" s="163">
        <f>ROUND(SUM(D73:D78),2)</f>
        <v>83.79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167">
        <f>D19+D67+D79</f>
        <v>2795.2799999999997</v>
      </c>
    </row>
    <row r="83" spans="1:4" ht="15.75" x14ac:dyDescent="0.25">
      <c r="A83" s="59"/>
      <c r="B83" s="59"/>
      <c r="C83" s="59"/>
      <c r="D83" s="60"/>
    </row>
    <row r="84" spans="1:4" ht="15.75" customHeight="1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162">
        <f>ROUND(C86*$D$29,2)</f>
        <v>130.57</v>
      </c>
    </row>
    <row r="87" spans="1:4" ht="15.75" x14ac:dyDescent="0.25">
      <c r="A87" s="40" t="s">
        <v>25</v>
      </c>
      <c r="B87" s="41" t="s">
        <v>122</v>
      </c>
      <c r="C87" s="185"/>
      <c r="D87" s="162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162">
        <f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162">
        <f>ROUND(C89*$D$29,2)</f>
        <v>0</v>
      </c>
    </row>
    <row r="90" spans="1:4" ht="15.75" x14ac:dyDescent="0.25">
      <c r="A90" s="40" t="s">
        <v>62</v>
      </c>
      <c r="B90" s="41" t="s">
        <v>20</v>
      </c>
      <c r="C90" s="42"/>
      <c r="D90" s="162">
        <f>ROUND(C90*$D$29,2)</f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163">
        <f>ROUND(SUM(D86:D90),2)</f>
        <v>130.57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customHeight="1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f>MATERIAIS!H40</f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v>0</v>
      </c>
    </row>
    <row r="98" spans="1:4" ht="15.75" x14ac:dyDescent="0.25">
      <c r="A98" s="40" t="s">
        <v>56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s="1" customFormat="1" ht="15.75" x14ac:dyDescent="0.2">
      <c r="A102" s="242" t="s">
        <v>137</v>
      </c>
      <c r="B102" s="242"/>
      <c r="C102" s="242"/>
      <c r="D102" s="167">
        <f>SUM(D82+D91+D99)</f>
        <v>2925.85</v>
      </c>
    </row>
    <row r="103" spans="1:4" ht="15.75" x14ac:dyDescent="0.25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162">
        <f>ROUND(($D$102*C104),2)</f>
        <v>0</v>
      </c>
    </row>
    <row r="105" spans="1:4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2925.85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58">
        <f>ROUND(D106/C107,2)</f>
        <v>3202.9</v>
      </c>
    </row>
    <row r="108" spans="1:4" s="3" customFormat="1" ht="15.75" x14ac:dyDescent="0.25">
      <c r="A108" s="40"/>
      <c r="B108" s="41" t="s">
        <v>144</v>
      </c>
      <c r="C108" s="42"/>
      <c r="D108" s="162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20.82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162">
        <f>ROUND($D$107*C110,2)</f>
        <v>96.09</v>
      </c>
    </row>
    <row r="111" spans="1:4" s="3" customFormat="1" ht="15.75" x14ac:dyDescent="0.25">
      <c r="A111" s="40"/>
      <c r="B111" s="41" t="s">
        <v>147</v>
      </c>
      <c r="C111" s="42"/>
      <c r="D111" s="162">
        <f>ROUND($D$107*C111,2)</f>
        <v>0</v>
      </c>
    </row>
    <row r="112" spans="1:4" s="3" customFormat="1" ht="15.75" x14ac:dyDescent="0.25">
      <c r="A112" s="40"/>
      <c r="B112" s="41" t="s">
        <v>148</v>
      </c>
      <c r="C112" s="42"/>
      <c r="D112" s="162">
        <f>ROUND($D$107*C112,2)</f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162">
        <f>ROUND($D$107*C113,2)</f>
        <v>160.15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168">
        <f>SUM(D109:D113)</f>
        <v>277.06</v>
      </c>
      <c r="G114" s="28"/>
    </row>
    <row r="115" spans="1:7" s="3" customFormat="1" ht="15.75" x14ac:dyDescent="0.25">
      <c r="A115" s="239" t="s">
        <v>151</v>
      </c>
      <c r="B115" s="239"/>
      <c r="C115" s="239"/>
      <c r="D115" s="163">
        <f>ROUND(SUM(D104:D105,D114),2)</f>
        <v>277.06</v>
      </c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1" customFormat="1" ht="15.75" x14ac:dyDescent="0.25">
      <c r="A118" s="56"/>
      <c r="B118" s="39" t="s">
        <v>155</v>
      </c>
      <c r="C118" s="57"/>
      <c r="D118" s="46" t="s">
        <v>15</v>
      </c>
    </row>
    <row r="119" spans="1:7" s="3" customFormat="1" ht="15.75" x14ac:dyDescent="0.25">
      <c r="A119" s="40" t="s">
        <v>16</v>
      </c>
      <c r="B119" s="41" t="s">
        <v>156</v>
      </c>
      <c r="C119" s="42"/>
      <c r="D119" s="162">
        <f>D19</f>
        <v>1393.45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162">
        <f>D67</f>
        <v>1318.04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3.9949999999999999E-2</v>
      </c>
      <c r="D121" s="58">
        <f>D79</f>
        <v>83.79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162">
        <f>D91</f>
        <v>130.57</v>
      </c>
    </row>
    <row r="123" spans="1:7" s="1" customFormat="1" ht="15.75" x14ac:dyDescent="0.25">
      <c r="A123" s="40" t="s">
        <v>59</v>
      </c>
      <c r="B123" s="41" t="s">
        <v>160</v>
      </c>
      <c r="C123" s="42"/>
      <c r="D123" s="162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0.59655000000000014</v>
      </c>
      <c r="D124" s="163">
        <f>SUM(D119:D123)</f>
        <v>2925.85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162">
        <f>D115</f>
        <v>277.06</v>
      </c>
    </row>
    <row r="126" spans="1:7" s="3" customFormat="1" ht="15.75" x14ac:dyDescent="0.25">
      <c r="A126" s="239" t="s">
        <v>211</v>
      </c>
      <c r="B126" s="239"/>
      <c r="C126" s="239"/>
      <c r="D126" s="163">
        <f>SUM(D124:D125)</f>
        <v>3202.91</v>
      </c>
    </row>
    <row r="127" spans="1:7" s="3" customFormat="1" ht="12" x14ac:dyDescent="0.2">
      <c r="A127" s="1"/>
      <c r="B127" s="169"/>
      <c r="C127" s="169"/>
      <c r="D127" s="169"/>
    </row>
    <row r="128" spans="1:7" x14ac:dyDescent="0.25">
      <c r="A128" s="1"/>
    </row>
    <row r="129" spans="1:4" s="1" customFormat="1" ht="12" x14ac:dyDescent="0.2"/>
    <row r="130" spans="1:4" ht="15" customHeight="1" x14ac:dyDescent="0.25">
      <c r="A130" s="1"/>
    </row>
    <row r="131" spans="1:4" x14ac:dyDescent="0.25">
      <c r="A131" s="1"/>
    </row>
    <row r="132" spans="1:4" ht="15" customHeight="1" x14ac:dyDescent="0.25">
      <c r="A132" s="237" t="s">
        <v>346</v>
      </c>
      <c r="B132" s="237"/>
      <c r="C132" s="237"/>
      <c r="D132" s="237"/>
    </row>
    <row r="133" spans="1:4" s="3" customFormat="1" ht="15" customHeight="1" x14ac:dyDescent="0.2">
      <c r="A133" s="237" t="s">
        <v>347</v>
      </c>
      <c r="B133" s="237"/>
      <c r="C133" s="237"/>
      <c r="D133" s="237"/>
    </row>
    <row r="134" spans="1:4" s="3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x14ac:dyDescent="0.25">
      <c r="A136"/>
    </row>
    <row r="137" spans="1:4" s="1" customFormat="1" ht="15" customHeight="1" x14ac:dyDescent="0.25">
      <c r="A137"/>
    </row>
    <row r="138" spans="1:4" s="1" customFormat="1" ht="15" customHeight="1" x14ac:dyDescent="0.25">
      <c r="A138"/>
    </row>
    <row r="139" spans="1:4" s="1" customFormat="1" x14ac:dyDescent="0.25">
      <c r="A139"/>
    </row>
    <row r="140" spans="1:4" s="1" customFormat="1" ht="15" customHeight="1" x14ac:dyDescent="0.25">
      <c r="A140"/>
    </row>
    <row r="141" spans="1:4" s="1" customFormat="1" x14ac:dyDescent="0.25">
      <c r="A141"/>
    </row>
    <row r="142" spans="1:4" s="1" customFormat="1" ht="12" x14ac:dyDescent="0.2"/>
    <row r="143" spans="1:4" s="1" customFormat="1" ht="15" customHeight="1" x14ac:dyDescent="0.25">
      <c r="A143"/>
    </row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ht="12" x14ac:dyDescent="0.2"/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x14ac:dyDescent="0.25">
      <c r="A161" s="1"/>
    </row>
    <row r="162" spans="1:1" x14ac:dyDescent="0.25">
      <c r="A162" s="1"/>
    </row>
    <row r="163" spans="1:1" ht="15" customHeight="1" x14ac:dyDescent="0.25">
      <c r="A163" s="1"/>
    </row>
    <row r="164" spans="1:1" x14ac:dyDescent="0.25">
      <c r="A164" s="1"/>
    </row>
    <row r="165" spans="1:1" x14ac:dyDescent="0.25">
      <c r="A165" s="1"/>
    </row>
    <row r="166" spans="1:1" ht="15" customHeight="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</sheetData>
  <mergeCells count="41">
    <mergeCell ref="A50:B50"/>
    <mergeCell ref="A19:C19"/>
    <mergeCell ref="A1:D1"/>
    <mergeCell ref="A11:D11"/>
    <mergeCell ref="A14:D14"/>
    <mergeCell ref="A15:D15"/>
    <mergeCell ref="A34:B34"/>
    <mergeCell ref="A37:B37"/>
    <mergeCell ref="A39:D39"/>
    <mergeCell ref="A40:C40"/>
    <mergeCell ref="A41:B41"/>
    <mergeCell ref="A20:D20"/>
    <mergeCell ref="A25:C25"/>
    <mergeCell ref="A27:D27"/>
    <mergeCell ref="A31:C31"/>
    <mergeCell ref="A33:D33"/>
    <mergeCell ref="A117:D117"/>
    <mergeCell ref="A124:B124"/>
    <mergeCell ref="B125:C125"/>
    <mergeCell ref="A126:C126"/>
    <mergeCell ref="A101:D101"/>
    <mergeCell ref="A102:C102"/>
    <mergeCell ref="A84:D84"/>
    <mergeCell ref="A91:B91"/>
    <mergeCell ref="A93:D93"/>
    <mergeCell ref="A99:C99"/>
    <mergeCell ref="A115:C115"/>
    <mergeCell ref="A70:C70"/>
    <mergeCell ref="A72:D72"/>
    <mergeCell ref="A79:B79"/>
    <mergeCell ref="A81:D81"/>
    <mergeCell ref="A52:C52"/>
    <mergeCell ref="A60:C60"/>
    <mergeCell ref="A62:D62"/>
    <mergeCell ref="A67:B67"/>
    <mergeCell ref="A69:D69"/>
    <mergeCell ref="A132:D132"/>
    <mergeCell ref="A133:D133"/>
    <mergeCell ref="A134:D134"/>
    <mergeCell ref="A135:D135"/>
    <mergeCell ref="A82:C82"/>
  </mergeCells>
  <dataValidations count="4">
    <dataValidation type="decimal" allowBlank="1" showInputMessage="1" showErrorMessage="1" promptTitle="ATENÇÃO" sqref="HW129 RS129 ABO129" xr:uid="{00000000-0002-0000-0F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3:RS104 ABO103:ABO104 ABO101 RS101 HW101 HW103:HW104" xr:uid="{00000000-0002-0000-0F00-000001000000}">
      <formula1>0</formula1>
      <formula2>10000</formula2>
    </dataValidation>
    <dataValidation allowBlank="1" showInputMessage="1" showErrorMessage="1" prompt="O VALOR A SER PREENCHIDO DEVERÁ SE REFERIR A UM PROFISSIONAL." sqref="HV99 RR99 ABN99" xr:uid="{00000000-0002-0000-0F00-000002000000}">
      <formula1>0</formula1>
      <formula2>0</formula2>
    </dataValidation>
    <dataValidation allowBlank="1" showInputMessage="1" showErrorMessage="1" promptTitle="ATENÇÃO" sqref="HW100 RS100 ABO100" xr:uid="{00000000-0002-0000-0F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8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77"/>
  <sheetViews>
    <sheetView view="pageBreakPreview" topLeftCell="A32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228</v>
      </c>
      <c r="C13" s="36" t="s">
        <v>207</v>
      </c>
      <c r="D13" s="93">
        <v>3094.01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3094.01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3094.01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38" t="s">
        <v>25</v>
      </c>
      <c r="B23" s="35" t="s">
        <v>26</v>
      </c>
      <c r="C23" s="36">
        <v>0</v>
      </c>
      <c r="D23" s="88">
        <f>ROUND((C23*D19),2)</f>
        <v>0</v>
      </c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3094.01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3094.01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289.91000000000003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96.53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386.44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167">
        <f>D19+D37</f>
        <v>3480.4500000000003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696.09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52.21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34.799999999999997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6.96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87.01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278.44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20.88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1176.3900000000001</v>
      </c>
    </row>
    <row r="51" spans="1:4" s="1" customFormat="1" ht="15.75" customHeight="1" x14ac:dyDescent="0.25">
      <c r="A51" s="160"/>
      <c r="B51" s="160"/>
      <c r="C51" s="55"/>
      <c r="D51" s="168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98.54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162"/>
    </row>
    <row r="59" spans="1:4" ht="15.75" x14ac:dyDescent="0.25">
      <c r="A59" s="40" t="s">
        <v>65</v>
      </c>
      <c r="B59" s="41" t="s">
        <v>20</v>
      </c>
      <c r="C59" s="41"/>
      <c r="D59" s="162"/>
    </row>
    <row r="60" spans="1:4" s="1" customFormat="1" ht="15.75" customHeight="1" x14ac:dyDescent="0.25">
      <c r="A60" s="239" t="s">
        <v>84</v>
      </c>
      <c r="B60" s="239"/>
      <c r="C60" s="239"/>
      <c r="D60" s="163">
        <f>SUM(D53:D59)</f>
        <v>512.13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386.44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1176.3900000000001</v>
      </c>
    </row>
    <row r="66" spans="1:4" ht="15.75" x14ac:dyDescent="0.25">
      <c r="A66" s="40" t="s">
        <v>95</v>
      </c>
      <c r="B66" s="41" t="s">
        <v>96</v>
      </c>
      <c r="C66" s="41"/>
      <c r="D66" s="162">
        <f>D60</f>
        <v>512.13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163">
        <f>SUM(D64:D66)</f>
        <v>2074.96</v>
      </c>
    </row>
    <row r="68" spans="1:4" ht="15.75" x14ac:dyDescent="0.25">
      <c r="A68" s="59"/>
      <c r="B68" s="59"/>
      <c r="C68" s="59"/>
      <c r="D68" s="60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167">
        <f>SUM(D31,D37,D50)</f>
        <v>4656.84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55">
        <f>(0.1*(1/12))</f>
        <v>8.3333333333333332E-3</v>
      </c>
      <c r="D73" s="86">
        <f t="shared" ref="D73:D78" si="1">ROUND(C73*$D$70,2)</f>
        <v>38.81</v>
      </c>
    </row>
    <row r="74" spans="1:4" ht="15.75" x14ac:dyDescent="0.25">
      <c r="A74" s="40" t="s">
        <v>25</v>
      </c>
      <c r="B74" s="47" t="s">
        <v>104</v>
      </c>
      <c r="C74" s="42">
        <f>0.08*C73</f>
        <v>6.6666666666666664E-4</v>
      </c>
      <c r="D74" s="86">
        <f t="shared" si="1"/>
        <v>3.1</v>
      </c>
    </row>
    <row r="75" spans="1:4" ht="15.75" x14ac:dyDescent="0.25">
      <c r="A75" s="40" t="s">
        <v>19</v>
      </c>
      <c r="B75" s="47" t="s">
        <v>106</v>
      </c>
      <c r="C75" s="42">
        <f>0.08*0.4*0.05</f>
        <v>1.6000000000000001E-3</v>
      </c>
      <c r="D75" s="86">
        <f t="shared" si="1"/>
        <v>7.45</v>
      </c>
    </row>
    <row r="76" spans="1:4" s="1" customFormat="1" ht="15.75" customHeight="1" x14ac:dyDescent="0.25">
      <c r="A76" s="40" t="s">
        <v>56</v>
      </c>
      <c r="B76" s="66" t="s">
        <v>108</v>
      </c>
      <c r="C76" s="55">
        <f>7/30/12</f>
        <v>1.9444444444444445E-2</v>
      </c>
      <c r="D76" s="86">
        <f t="shared" si="1"/>
        <v>90.55</v>
      </c>
    </row>
    <row r="77" spans="1:4" ht="15.75" x14ac:dyDescent="0.25">
      <c r="A77" s="40" t="s">
        <v>59</v>
      </c>
      <c r="B77" s="47" t="s">
        <v>110</v>
      </c>
      <c r="C77" s="42">
        <f>C50*C76</f>
        <v>6.5722222222222241E-3</v>
      </c>
      <c r="D77" s="86">
        <f t="shared" si="1"/>
        <v>30.61</v>
      </c>
    </row>
    <row r="78" spans="1:4" ht="15.75" x14ac:dyDescent="0.25">
      <c r="A78" s="40" t="s">
        <v>62</v>
      </c>
      <c r="B78" s="47" t="s">
        <v>112</v>
      </c>
      <c r="C78" s="42">
        <f>(0.08*(0.5)/12)</f>
        <v>3.3333333333333335E-3</v>
      </c>
      <c r="D78" s="86">
        <f t="shared" si="1"/>
        <v>15.52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3.9949999999999999E-2</v>
      </c>
      <c r="D79" s="163">
        <f>ROUND(SUM(D73:D78),2)</f>
        <v>186.04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167">
        <f>D19+D67+D79</f>
        <v>5355.01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289.91000000000003</v>
      </c>
    </row>
    <row r="87" spans="1:4" ht="15.75" x14ac:dyDescent="0.25">
      <c r="A87" s="40" t="s">
        <v>25</v>
      </c>
      <c r="B87" s="41" t="s">
        <v>122</v>
      </c>
      <c r="C87" s="185"/>
      <c r="D87" s="162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162">
        <f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162">
        <f>ROUND(C89*$D$29,2)</f>
        <v>0</v>
      </c>
    </row>
    <row r="90" spans="1:4" ht="15.75" x14ac:dyDescent="0.25">
      <c r="A90" s="40" t="s">
        <v>62</v>
      </c>
      <c r="B90" s="41" t="s">
        <v>20</v>
      </c>
      <c r="C90" s="42"/>
      <c r="D90" s="162">
        <f>ROUND(C90*$D$29,2)</f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163">
        <f>ROUND(SUM(D86:D90),2)</f>
        <v>289.91000000000003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v>0</v>
      </c>
    </row>
    <row r="98" spans="1:4" ht="15.75" x14ac:dyDescent="0.25">
      <c r="A98" s="40" t="s">
        <v>56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s="1" customFormat="1" ht="15.75" customHeight="1" x14ac:dyDescent="0.2">
      <c r="A102" s="242" t="s">
        <v>137</v>
      </c>
      <c r="B102" s="242"/>
      <c r="C102" s="242"/>
      <c r="D102" s="167">
        <f>SUM(D82+D91+D99)</f>
        <v>5644.92</v>
      </c>
    </row>
    <row r="103" spans="1:4" ht="25.5" customHeight="1" x14ac:dyDescent="0.25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4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5644.92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58">
        <f>ROUND(D106/C107,2)</f>
        <v>6179.44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40.17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162">
        <f>ROUND($D$107*C110,2)</f>
        <v>185.38</v>
      </c>
    </row>
    <row r="111" spans="1:4" s="3" customFormat="1" ht="15.75" x14ac:dyDescent="0.25">
      <c r="A111" s="40"/>
      <c r="B111" s="41" t="s">
        <v>147</v>
      </c>
      <c r="C111" s="42"/>
      <c r="D111" s="162">
        <f>ROUND($D$107*C111,2)</f>
        <v>0</v>
      </c>
    </row>
    <row r="112" spans="1:4" s="3" customFormat="1" ht="15.75" x14ac:dyDescent="0.25">
      <c r="A112" s="40"/>
      <c r="B112" s="41" t="s">
        <v>148</v>
      </c>
      <c r="C112" s="42"/>
      <c r="D112" s="162">
        <f>ROUND($D$107*C112,2)</f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162">
        <f>ROUND($D$107*C113,2)</f>
        <v>308.97000000000003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168">
        <f>SUM(D109:D113)</f>
        <v>534.52</v>
      </c>
      <c r="G114" s="28"/>
    </row>
    <row r="115" spans="1:7" s="3" customFormat="1" ht="15.75" x14ac:dyDescent="0.25">
      <c r="A115" s="239" t="s">
        <v>151</v>
      </c>
      <c r="B115" s="239"/>
      <c r="C115" s="239"/>
      <c r="D115" s="163">
        <f>ROUND(SUM(D104:D105,D114),2)</f>
        <v>534.52</v>
      </c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1" customFormat="1" ht="15.75" customHeight="1" x14ac:dyDescent="0.25">
      <c r="A118" s="56"/>
      <c r="B118" s="39" t="s">
        <v>155</v>
      </c>
      <c r="C118" s="57"/>
      <c r="D118" s="46" t="s">
        <v>15</v>
      </c>
    </row>
    <row r="119" spans="1:7" s="3" customFormat="1" ht="15.75" x14ac:dyDescent="0.25">
      <c r="A119" s="40" t="s">
        <v>16</v>
      </c>
      <c r="B119" s="41" t="s">
        <v>156</v>
      </c>
      <c r="C119" s="42"/>
      <c r="D119" s="58">
        <f>D19</f>
        <v>3094.01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162">
        <f>D67</f>
        <v>2074.96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3.9949999999999999E-2</v>
      </c>
      <c r="D121" s="58">
        <f>D79</f>
        <v>186.04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162">
        <f>D91</f>
        <v>289.91000000000003</v>
      </c>
    </row>
    <row r="123" spans="1:7" s="3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0.59655000000000014</v>
      </c>
      <c r="D124" s="163">
        <f>SUM(D119:D123)</f>
        <v>5644.92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58">
        <f>D115</f>
        <v>534.52</v>
      </c>
    </row>
    <row r="126" spans="1:7" s="3" customFormat="1" ht="15.75" x14ac:dyDescent="0.25">
      <c r="A126" s="239" t="s">
        <v>211</v>
      </c>
      <c r="B126" s="239"/>
      <c r="C126" s="239"/>
      <c r="D126" s="81">
        <f>SUM(D124:D125)</f>
        <v>6179.4400000000005</v>
      </c>
    </row>
    <row r="127" spans="1:7" s="1" customFormat="1" ht="12" x14ac:dyDescent="0.2"/>
    <row r="128" spans="1:7" s="3" customFormat="1" ht="12" x14ac:dyDescent="0.2">
      <c r="A128" s="1"/>
    </row>
    <row r="129" spans="1:4" s="3" customFormat="1" ht="12" x14ac:dyDescent="0.2">
      <c r="A129" s="1"/>
    </row>
    <row r="130" spans="1:4" s="3" customFormat="1" ht="12" x14ac:dyDescent="0.2">
      <c r="A130" s="1"/>
    </row>
    <row r="131" spans="1:4" s="3" customFormat="1" ht="12" x14ac:dyDescent="0.2">
      <c r="A131" s="1"/>
    </row>
    <row r="132" spans="1:4" x14ac:dyDescent="0.25">
      <c r="A132" s="237" t="s">
        <v>346</v>
      </c>
      <c r="B132" s="237"/>
      <c r="C132" s="237"/>
      <c r="D132" s="237"/>
    </row>
    <row r="133" spans="1:4" s="1" customFormat="1" ht="12" x14ac:dyDescent="0.2">
      <c r="A133" s="237" t="s">
        <v>347</v>
      </c>
      <c r="B133" s="237"/>
      <c r="C133" s="237"/>
      <c r="D133" s="237"/>
    </row>
    <row r="134" spans="1:4" ht="15" customHeight="1" x14ac:dyDescent="0.25">
      <c r="A134" s="238" t="s">
        <v>344</v>
      </c>
      <c r="B134" s="238"/>
      <c r="C134" s="238"/>
      <c r="D134" s="238"/>
    </row>
    <row r="135" spans="1:4" x14ac:dyDescent="0.25">
      <c r="A135" s="238" t="s">
        <v>345</v>
      </c>
      <c r="B135" s="238"/>
      <c r="C135" s="238"/>
      <c r="D135" s="238"/>
    </row>
    <row r="136" spans="1:4" ht="15" customHeight="1" x14ac:dyDescent="0.25">
      <c r="A136" s="1"/>
    </row>
    <row r="137" spans="1:4" s="3" customFormat="1" ht="15" customHeight="1" x14ac:dyDescent="0.2">
      <c r="A137" s="1"/>
    </row>
    <row r="138" spans="1:4" s="3" customFormat="1" ht="12" x14ac:dyDescent="0.2">
      <c r="A138" s="1"/>
    </row>
    <row r="139" spans="1:4" s="1" customFormat="1" ht="12" x14ac:dyDescent="0.2"/>
    <row r="140" spans="1:4" s="1" customFormat="1" x14ac:dyDescent="0.25">
      <c r="A140"/>
    </row>
    <row r="141" spans="1:4" s="1" customFormat="1" ht="15" customHeight="1" x14ac:dyDescent="0.25">
      <c r="A141"/>
    </row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x14ac:dyDescent="0.25">
      <c r="A145"/>
    </row>
    <row r="146" spans="1:1" s="1" customFormat="1" ht="12" x14ac:dyDescent="0.2"/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ht="15" customHeight="1" x14ac:dyDescent="0.25">
      <c r="A149"/>
    </row>
    <row r="150" spans="1:1" s="1" customFormat="1" ht="15" customHeight="1" x14ac:dyDescent="0.25">
      <c r="A150"/>
    </row>
    <row r="151" spans="1:1" s="1" customFormat="1" x14ac:dyDescent="0.25">
      <c r="A151"/>
    </row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x14ac:dyDescent="0.25">
      <c r="A154"/>
    </row>
    <row r="155" spans="1:1" s="1" customFormat="1" x14ac:dyDescent="0.25">
      <c r="A155"/>
    </row>
    <row r="156" spans="1:1" s="1" customFormat="1" ht="12" x14ac:dyDescent="0.2"/>
    <row r="157" spans="1:1" s="1" customFormat="1" ht="15" customHeight="1" x14ac:dyDescent="0.25">
      <c r="A157"/>
    </row>
    <row r="158" spans="1:1" s="1" customFormat="1" x14ac:dyDescent="0.25">
      <c r="A158"/>
    </row>
    <row r="159" spans="1:1" s="1" customFormat="1" ht="15" customHeight="1" x14ac:dyDescent="0.25">
      <c r="A159"/>
    </row>
    <row r="160" spans="1:1" s="1" customFormat="1" ht="15" customHeight="1" x14ac:dyDescent="0.25">
      <c r="A160"/>
    </row>
    <row r="161" spans="1:1" s="1" customFormat="1" x14ac:dyDescent="0.25">
      <c r="A161"/>
    </row>
    <row r="162" spans="1:1" s="1" customFormat="1" x14ac:dyDescent="0.25">
      <c r="A162"/>
    </row>
    <row r="163" spans="1:1" s="1" customFormat="1" x14ac:dyDescent="0.25">
      <c r="A163"/>
    </row>
    <row r="164" spans="1:1" s="1" customFormat="1" x14ac:dyDescent="0.25">
      <c r="A164"/>
    </row>
    <row r="165" spans="1:1" x14ac:dyDescent="0.25">
      <c r="A165" s="1"/>
    </row>
    <row r="166" spans="1:1" x14ac:dyDescent="0.25">
      <c r="A166" s="1"/>
    </row>
    <row r="167" spans="1:1" ht="15" customHeight="1" x14ac:dyDescent="0.25">
      <c r="A167" s="1"/>
    </row>
    <row r="168" spans="1:1" x14ac:dyDescent="0.25">
      <c r="A168" s="1"/>
    </row>
    <row r="169" spans="1:1" x14ac:dyDescent="0.25">
      <c r="A169" s="1"/>
    </row>
    <row r="170" spans="1:1" ht="15" customHeight="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</sheetData>
  <mergeCells count="41">
    <mergeCell ref="A40:C40"/>
    <mergeCell ref="A41:B41"/>
    <mergeCell ref="A20:D20"/>
    <mergeCell ref="A25:C25"/>
    <mergeCell ref="A27:D27"/>
    <mergeCell ref="A31:C31"/>
    <mergeCell ref="A33:D33"/>
    <mergeCell ref="A19:C19"/>
    <mergeCell ref="A1:D1"/>
    <mergeCell ref="A11:D11"/>
    <mergeCell ref="A14:D14"/>
    <mergeCell ref="A15:D15"/>
    <mergeCell ref="A50:B50"/>
    <mergeCell ref="A34:B34"/>
    <mergeCell ref="A37:B37"/>
    <mergeCell ref="A39:D39"/>
    <mergeCell ref="A115:C115"/>
    <mergeCell ref="A52:C52"/>
    <mergeCell ref="A60:C60"/>
    <mergeCell ref="A62:D62"/>
    <mergeCell ref="A67:B67"/>
    <mergeCell ref="A69:D69"/>
    <mergeCell ref="A79:B79"/>
    <mergeCell ref="A81:D81"/>
    <mergeCell ref="A82:C82"/>
    <mergeCell ref="A84:D84"/>
    <mergeCell ref="A70:C70"/>
    <mergeCell ref="A72:D72"/>
    <mergeCell ref="A91:B91"/>
    <mergeCell ref="A93:D93"/>
    <mergeCell ref="A99:C99"/>
    <mergeCell ref="A101:D101"/>
    <mergeCell ref="A102:C102"/>
    <mergeCell ref="A132:D132"/>
    <mergeCell ref="A133:D133"/>
    <mergeCell ref="A134:D134"/>
    <mergeCell ref="A135:D135"/>
    <mergeCell ref="A117:D117"/>
    <mergeCell ref="A124:B124"/>
    <mergeCell ref="B125:C125"/>
    <mergeCell ref="A126:C126"/>
  </mergeCells>
  <dataValidations count="4">
    <dataValidation allowBlank="1" showInputMessage="1" showErrorMessage="1" promptTitle="ATENÇÃO" sqref="HW100 RS100 ABO100" xr:uid="{00000000-0002-0000-1000-000000000000}">
      <formula1>0</formula1>
      <formula2>10000</formula2>
    </dataValidation>
    <dataValidation allowBlank="1" showInputMessage="1" showErrorMessage="1" prompt="O VALOR A SER PREENCHIDO DEVERÁ SE REFERIR A UM PROFISSIONAL." sqref="HV99 RR99 ABN99" xr:uid="{00000000-0002-0000-10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3:RS104 ABO103:ABO104 ABO101 RS101 HW101 HW103:HW104" xr:uid="{00000000-0002-0000-1000-000002000000}">
      <formula1>0</formula1>
      <formula2>10000</formula2>
    </dataValidation>
    <dataValidation type="decimal" allowBlank="1" showInputMessage="1" showErrorMessage="1" promptTitle="ATENÇÃO" sqref="HW133 RS133 ABO133" xr:uid="{00000000-0002-0000-10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8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73"/>
  <sheetViews>
    <sheetView view="pageBreakPreview" topLeftCell="A34" zoomScaleNormal="100" zoomScaleSheetLayoutView="100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229</v>
      </c>
      <c r="C13" s="36" t="s">
        <v>207</v>
      </c>
      <c r="D13" s="93">
        <v>1399.3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15.75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1399.3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1399.3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38" t="s">
        <v>25</v>
      </c>
      <c r="B23" s="35" t="s">
        <v>26</v>
      </c>
      <c r="C23" s="36">
        <v>0</v>
      </c>
      <c r="D23" s="88">
        <f>ROUND((C23*D19),2)</f>
        <v>0</v>
      </c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1399.3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1399.3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131.11000000000001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43.66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174.77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1574.07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314.81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23.61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15.74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3.15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39.35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125.93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9.44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532.03000000000009</v>
      </c>
    </row>
    <row r="51" spans="1:4" s="1" customFormat="1" ht="15.75" customHeight="1" x14ac:dyDescent="0.25">
      <c r="A51" s="160"/>
      <c r="B51" s="160"/>
      <c r="C51" s="55"/>
      <c r="D51" s="168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200.22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162"/>
    </row>
    <row r="59" spans="1:4" ht="15.75" x14ac:dyDescent="0.25">
      <c r="A59" s="40" t="s">
        <v>65</v>
      </c>
      <c r="B59" s="41" t="s">
        <v>20</v>
      </c>
      <c r="C59" s="41"/>
      <c r="D59" s="162"/>
    </row>
    <row r="60" spans="1:4" s="1" customFormat="1" ht="15.75" customHeight="1" x14ac:dyDescent="0.25">
      <c r="A60" s="239" t="s">
        <v>84</v>
      </c>
      <c r="B60" s="239"/>
      <c r="C60" s="239"/>
      <c r="D60" s="163">
        <f>SUM(D53:D59)</f>
        <v>613.80999999999995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174.77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532.03000000000009</v>
      </c>
    </row>
    <row r="66" spans="1:4" ht="15.75" x14ac:dyDescent="0.25">
      <c r="A66" s="40" t="s">
        <v>95</v>
      </c>
      <c r="B66" s="41" t="s">
        <v>96</v>
      </c>
      <c r="C66" s="41"/>
      <c r="D66" s="162">
        <f>D60</f>
        <v>613.80999999999995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163">
        <f>SUM(D64:D66)</f>
        <v>1320.6100000000001</v>
      </c>
    </row>
    <row r="68" spans="1:4" ht="15.75" x14ac:dyDescent="0.25">
      <c r="A68" s="59"/>
      <c r="B68" s="59"/>
      <c r="C68" s="59"/>
      <c r="D68" s="60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167">
        <f>SUM(D31,D37,D50)</f>
        <v>2106.1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55">
        <f>(0.1*(1/12))</f>
        <v>8.3333333333333332E-3</v>
      </c>
      <c r="D73" s="86">
        <f t="shared" ref="D73:D78" si="1">ROUND(C73*$D$70,2)</f>
        <v>17.55</v>
      </c>
    </row>
    <row r="74" spans="1:4" ht="15.75" x14ac:dyDescent="0.25">
      <c r="A74" s="40" t="s">
        <v>25</v>
      </c>
      <c r="B74" s="47" t="s">
        <v>104</v>
      </c>
      <c r="C74" s="42">
        <f>0.08*C73</f>
        <v>6.6666666666666664E-4</v>
      </c>
      <c r="D74" s="86">
        <f t="shared" si="1"/>
        <v>1.4</v>
      </c>
    </row>
    <row r="75" spans="1:4" ht="15.75" x14ac:dyDescent="0.25">
      <c r="A75" s="40" t="s">
        <v>19</v>
      </c>
      <c r="B75" s="47" t="s">
        <v>106</v>
      </c>
      <c r="C75" s="42">
        <f>0.08*0.4*0.05</f>
        <v>1.6000000000000001E-3</v>
      </c>
      <c r="D75" s="86">
        <f t="shared" si="1"/>
        <v>3.37</v>
      </c>
    </row>
    <row r="76" spans="1:4" s="1" customFormat="1" ht="15.75" customHeight="1" x14ac:dyDescent="0.25">
      <c r="A76" s="40" t="s">
        <v>56</v>
      </c>
      <c r="B76" s="66" t="s">
        <v>108</v>
      </c>
      <c r="C76" s="55">
        <f>7/30/12</f>
        <v>1.9444444444444445E-2</v>
      </c>
      <c r="D76" s="86">
        <f t="shared" si="1"/>
        <v>40.950000000000003</v>
      </c>
    </row>
    <row r="77" spans="1:4" ht="15.75" x14ac:dyDescent="0.25">
      <c r="A77" s="40" t="s">
        <v>59</v>
      </c>
      <c r="B77" s="47" t="s">
        <v>110</v>
      </c>
      <c r="C77" s="42">
        <f>C50*C76</f>
        <v>6.5722222222222241E-3</v>
      </c>
      <c r="D77" s="86">
        <f t="shared" si="1"/>
        <v>13.84</v>
      </c>
    </row>
    <row r="78" spans="1:4" ht="15.75" x14ac:dyDescent="0.25">
      <c r="A78" s="40" t="s">
        <v>62</v>
      </c>
      <c r="B78" s="47" t="s">
        <v>112</v>
      </c>
      <c r="C78" s="42">
        <f>(0.08*(0.5)/12)</f>
        <v>3.3333333333333335E-3</v>
      </c>
      <c r="D78" s="86">
        <f t="shared" si="1"/>
        <v>7.02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3.9949999999999999E-2</v>
      </c>
      <c r="D79" s="163">
        <f>ROUND(SUM(D73:D78),2)</f>
        <v>84.13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167">
        <f>D19+D67+D79</f>
        <v>2804.04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131.11000000000001</v>
      </c>
    </row>
    <row r="87" spans="1:4" ht="15.75" x14ac:dyDescent="0.25">
      <c r="A87" s="40" t="s">
        <v>25</v>
      </c>
      <c r="B87" s="41" t="s">
        <v>122</v>
      </c>
      <c r="C87" s="185"/>
      <c r="D87" s="162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162">
        <f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162">
        <f>ROUND(C89*$D$29,2)</f>
        <v>0</v>
      </c>
    </row>
    <row r="90" spans="1:4" ht="15.75" x14ac:dyDescent="0.25">
      <c r="A90" s="40" t="s">
        <v>62</v>
      </c>
      <c r="B90" s="41" t="s">
        <v>20</v>
      </c>
      <c r="C90" s="42"/>
      <c r="D90" s="162">
        <f>ROUND(C90*$D$29,2)</f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163">
        <f>ROUND(SUM(D86:D90),2)</f>
        <v>131.11000000000001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4" ht="15.75" x14ac:dyDescent="0.25">
      <c r="A97" s="40" t="s">
        <v>19</v>
      </c>
      <c r="B97" s="41" t="s">
        <v>210</v>
      </c>
      <c r="C97" s="42"/>
      <c r="D97" s="187"/>
    </row>
    <row r="98" spans="1:4" ht="15.75" x14ac:dyDescent="0.25">
      <c r="A98" s="40" t="s">
        <v>56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s="1" customFormat="1" ht="15.75" customHeight="1" x14ac:dyDescent="0.2">
      <c r="A102" s="242" t="s">
        <v>137</v>
      </c>
      <c r="B102" s="242"/>
      <c r="C102" s="242"/>
      <c r="D102" s="167">
        <f>SUM(D82+D91+D99)</f>
        <v>2935.15</v>
      </c>
    </row>
    <row r="103" spans="1:4" ht="15.75" x14ac:dyDescent="0.25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4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2935.15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58">
        <f>ROUND(D106/C107,2)</f>
        <v>3213.08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20.89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162">
        <f>ROUND($D$107*C110,2)</f>
        <v>96.39</v>
      </c>
    </row>
    <row r="111" spans="1:4" s="3" customFormat="1" ht="15.75" x14ac:dyDescent="0.25">
      <c r="A111" s="40"/>
      <c r="B111" s="41" t="s">
        <v>147</v>
      </c>
      <c r="C111" s="42"/>
      <c r="D111" s="162">
        <f>ROUND($D$107*C111,2)</f>
        <v>0</v>
      </c>
    </row>
    <row r="112" spans="1:4" s="3" customFormat="1" ht="15.75" x14ac:dyDescent="0.25">
      <c r="A112" s="40"/>
      <c r="B112" s="41" t="s">
        <v>148</v>
      </c>
      <c r="C112" s="42"/>
      <c r="D112" s="162">
        <f>ROUND($D$107*C112,2)</f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162">
        <f>ROUND($D$107*C113,2)</f>
        <v>160.65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168">
        <f>SUM(D109:D113)</f>
        <v>277.93</v>
      </c>
      <c r="G114" s="28"/>
    </row>
    <row r="115" spans="1:7" s="3" customFormat="1" ht="15.75" x14ac:dyDescent="0.25">
      <c r="A115" s="239" t="s">
        <v>151</v>
      </c>
      <c r="B115" s="239"/>
      <c r="C115" s="239"/>
      <c r="D115" s="163">
        <f>ROUND(SUM(D104:D105,D114),2)</f>
        <v>277.93</v>
      </c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1" customFormat="1" ht="15.75" customHeight="1" x14ac:dyDescent="0.25">
      <c r="A118" s="56"/>
      <c r="B118" s="39" t="s">
        <v>155</v>
      </c>
      <c r="C118" s="57"/>
      <c r="D118" s="46" t="s">
        <v>15</v>
      </c>
    </row>
    <row r="119" spans="1:7" s="3" customFormat="1" ht="15.75" x14ac:dyDescent="0.25">
      <c r="A119" s="40" t="s">
        <v>16</v>
      </c>
      <c r="B119" s="41" t="s">
        <v>156</v>
      </c>
      <c r="C119" s="42"/>
      <c r="D119" s="58">
        <f>D19</f>
        <v>1399.3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162">
        <f>D67</f>
        <v>1320.6100000000001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3.9949999999999999E-2</v>
      </c>
      <c r="D121" s="58">
        <f>D79</f>
        <v>84.13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162">
        <f>D91</f>
        <v>131.11000000000001</v>
      </c>
    </row>
    <row r="123" spans="1:7" s="1" customFormat="1" ht="15.75" x14ac:dyDescent="0.25">
      <c r="A123" s="40" t="s">
        <v>59</v>
      </c>
      <c r="B123" s="41" t="s">
        <v>160</v>
      </c>
      <c r="C123" s="42"/>
      <c r="D123" s="162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0.59655000000000014</v>
      </c>
      <c r="D124" s="163">
        <f>SUM(D119:D123)</f>
        <v>2935.15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162">
        <f>D115</f>
        <v>277.93</v>
      </c>
    </row>
    <row r="126" spans="1:7" s="3" customFormat="1" ht="15.75" x14ac:dyDescent="0.25">
      <c r="A126" s="239" t="s">
        <v>211</v>
      </c>
      <c r="B126" s="239"/>
      <c r="C126" s="239"/>
      <c r="D126" s="163">
        <f>SUM(D124:D125)</f>
        <v>3213.08</v>
      </c>
    </row>
    <row r="127" spans="1:7" s="3" customFormat="1" ht="12" x14ac:dyDescent="0.2">
      <c r="A127" s="1"/>
    </row>
    <row r="128" spans="1:7" x14ac:dyDescent="0.25">
      <c r="A128" s="1"/>
    </row>
    <row r="129" spans="1:4" s="1" customFormat="1" ht="12" x14ac:dyDescent="0.2"/>
    <row r="130" spans="1:4" ht="15" customHeight="1" x14ac:dyDescent="0.25">
      <c r="A130" s="1"/>
    </row>
    <row r="131" spans="1:4" x14ac:dyDescent="0.25">
      <c r="A131" s="1"/>
    </row>
    <row r="132" spans="1:4" ht="15" customHeight="1" x14ac:dyDescent="0.25">
      <c r="A132" s="237" t="s">
        <v>346</v>
      </c>
      <c r="B132" s="237"/>
      <c r="C132" s="237"/>
      <c r="D132" s="237"/>
    </row>
    <row r="133" spans="1:4" s="3" customFormat="1" ht="15" customHeight="1" x14ac:dyDescent="0.2">
      <c r="A133" s="237" t="s">
        <v>347</v>
      </c>
      <c r="B133" s="237"/>
      <c r="C133" s="237"/>
      <c r="D133" s="237"/>
    </row>
    <row r="134" spans="1:4" s="3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x14ac:dyDescent="0.25">
      <c r="A136"/>
    </row>
    <row r="137" spans="1:4" s="1" customFormat="1" ht="15" customHeight="1" x14ac:dyDescent="0.25">
      <c r="A137"/>
    </row>
    <row r="138" spans="1:4" s="1" customFormat="1" ht="15" customHeight="1" x14ac:dyDescent="0.25">
      <c r="A138"/>
    </row>
    <row r="139" spans="1:4" s="1" customFormat="1" x14ac:dyDescent="0.25">
      <c r="A139"/>
    </row>
    <row r="140" spans="1:4" s="1" customFormat="1" ht="15" customHeight="1" x14ac:dyDescent="0.25">
      <c r="A140"/>
    </row>
    <row r="141" spans="1:4" s="1" customFormat="1" x14ac:dyDescent="0.25">
      <c r="A141"/>
    </row>
    <row r="142" spans="1:4" s="1" customFormat="1" ht="12" x14ac:dyDescent="0.2"/>
    <row r="143" spans="1:4" s="1" customFormat="1" ht="15" customHeight="1" x14ac:dyDescent="0.25">
      <c r="A143"/>
    </row>
    <row r="144" spans="1:4" s="1" customFormat="1" x14ac:dyDescent="0.25">
      <c r="A144"/>
    </row>
    <row r="145" spans="1:1" s="1" customFormat="1" ht="15" customHeight="1" x14ac:dyDescent="0.25">
      <c r="A145"/>
    </row>
    <row r="146" spans="1:1" s="1" customFormat="1" ht="15" customHeight="1" x14ac:dyDescent="0.25">
      <c r="A146"/>
    </row>
    <row r="147" spans="1:1" s="1" customFormat="1" x14ac:dyDescent="0.25">
      <c r="A147"/>
    </row>
    <row r="148" spans="1:1" s="1" customFormat="1" ht="15" customHeigh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ht="12" x14ac:dyDescent="0.2"/>
    <row r="153" spans="1:1" s="1" customFormat="1" ht="15" customHeight="1" x14ac:dyDescent="0.25">
      <c r="A153"/>
    </row>
    <row r="154" spans="1:1" s="1" customFormat="1" x14ac:dyDescent="0.25">
      <c r="A154"/>
    </row>
    <row r="155" spans="1:1" s="1" customFormat="1" ht="15" customHeight="1" x14ac:dyDescent="0.25">
      <c r="A155"/>
    </row>
    <row r="156" spans="1:1" s="1" customFormat="1" ht="15" customHeigh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x14ac:dyDescent="0.25">
      <c r="A161" s="1"/>
    </row>
    <row r="162" spans="1:1" x14ac:dyDescent="0.25">
      <c r="A162" s="1"/>
    </row>
    <row r="163" spans="1:1" ht="15" customHeight="1" x14ac:dyDescent="0.25">
      <c r="A163" s="1"/>
    </row>
    <row r="164" spans="1:1" x14ac:dyDescent="0.25">
      <c r="A164" s="1"/>
    </row>
    <row r="165" spans="1:1" x14ac:dyDescent="0.25">
      <c r="A165" s="1"/>
    </row>
    <row r="166" spans="1:1" ht="15" customHeight="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</sheetData>
  <mergeCells count="41">
    <mergeCell ref="A20:D20"/>
    <mergeCell ref="A25:C25"/>
    <mergeCell ref="A27:D27"/>
    <mergeCell ref="A31:C31"/>
    <mergeCell ref="A33:D33"/>
    <mergeCell ref="A19:C19"/>
    <mergeCell ref="A1:D1"/>
    <mergeCell ref="A11:D11"/>
    <mergeCell ref="A14:D14"/>
    <mergeCell ref="A15:D15"/>
    <mergeCell ref="A79:B79"/>
    <mergeCell ref="A81:D81"/>
    <mergeCell ref="A82:C82"/>
    <mergeCell ref="A70:C70"/>
    <mergeCell ref="A72:D72"/>
    <mergeCell ref="A52:C52"/>
    <mergeCell ref="A60:C60"/>
    <mergeCell ref="A62:D62"/>
    <mergeCell ref="A67:B67"/>
    <mergeCell ref="A69:D69"/>
    <mergeCell ref="A50:B50"/>
    <mergeCell ref="A34:B34"/>
    <mergeCell ref="A37:B37"/>
    <mergeCell ref="A39:D39"/>
    <mergeCell ref="A40:C40"/>
    <mergeCell ref="A41:B41"/>
    <mergeCell ref="A84:D84"/>
    <mergeCell ref="A91:B91"/>
    <mergeCell ref="A93:D93"/>
    <mergeCell ref="A99:C99"/>
    <mergeCell ref="A101:D101"/>
    <mergeCell ref="A102:C102"/>
    <mergeCell ref="A115:C115"/>
    <mergeCell ref="A117:D117"/>
    <mergeCell ref="A124:B124"/>
    <mergeCell ref="B125:C125"/>
    <mergeCell ref="A132:D132"/>
    <mergeCell ref="A133:D133"/>
    <mergeCell ref="A134:D134"/>
    <mergeCell ref="A135:D135"/>
    <mergeCell ref="A126:C126"/>
  </mergeCells>
  <dataValidations count="4">
    <dataValidation type="decimal" allowBlank="1" showInputMessage="1" showErrorMessage="1" promptTitle="ATENÇÃO" sqref="HW129 RS129 ABO129" xr:uid="{00000000-0002-0000-11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3:RS104 ABO103:ABO104 ABO101 RS101 HW101 HW103:HW104" xr:uid="{00000000-0002-0000-1100-000001000000}">
      <formula1>0</formula1>
      <formula2>10000</formula2>
    </dataValidation>
    <dataValidation allowBlank="1" showInputMessage="1" showErrorMessage="1" prompt="O VALOR A SER PREENCHIDO DEVERÁ SE REFERIR A UM PROFISSIONAL." sqref="HV99 RR99 ABN99" xr:uid="{00000000-0002-0000-1100-000002000000}">
      <formula1>0</formula1>
      <formula2>0</formula2>
    </dataValidation>
    <dataValidation allowBlank="1" showInputMessage="1" showErrorMessage="1" promptTitle="ATENÇÃO" sqref="HW100 RS100 ABO100" xr:uid="{00000000-0002-0000-11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0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1" max="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2"/>
  <sheetViews>
    <sheetView view="pageBreakPreview" topLeftCell="A109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230</v>
      </c>
      <c r="C13" s="36" t="s">
        <v>207</v>
      </c>
      <c r="D13" s="93">
        <v>3094.01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3094.01</v>
      </c>
    </row>
    <row r="18" spans="1:4" s="1" customFormat="1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3094.01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s="1" customFormat="1" ht="15.75" customHeight="1" x14ac:dyDescent="0.25">
      <c r="A23" s="38" t="s">
        <v>25</v>
      </c>
      <c r="B23" s="35" t="s">
        <v>26</v>
      </c>
      <c r="C23" s="36">
        <v>0</v>
      </c>
      <c r="D23" s="162">
        <f>ROUND((C23*D19),2)</f>
        <v>0</v>
      </c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164"/>
    </row>
    <row r="25" spans="1:4" s="1" customFormat="1" ht="15.75" customHeight="1" x14ac:dyDescent="0.25">
      <c r="A25" s="249" t="s">
        <v>27</v>
      </c>
      <c r="B25" s="249"/>
      <c r="C25" s="249"/>
      <c r="D25" s="165">
        <f>ROUND(SUM(D22:D24),2)</f>
        <v>0</v>
      </c>
    </row>
    <row r="26" spans="1:4" ht="15.75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166">
        <f>D19</f>
        <v>3094.01</v>
      </c>
    </row>
    <row r="30" spans="1:4" ht="15.75" x14ac:dyDescent="0.25">
      <c r="A30" s="40" t="s">
        <v>34</v>
      </c>
      <c r="B30" s="41" t="s">
        <v>35</v>
      </c>
      <c r="C30" s="41"/>
      <c r="D30" s="162">
        <f>D25</f>
        <v>0</v>
      </c>
    </row>
    <row r="31" spans="1:4" s="1" customFormat="1" ht="15.75" customHeight="1" x14ac:dyDescent="0.25">
      <c r="A31" s="239" t="s">
        <v>37</v>
      </c>
      <c r="B31" s="239"/>
      <c r="C31" s="239"/>
      <c r="D31" s="163">
        <f>SUM(D29:D30)</f>
        <v>3094.01</v>
      </c>
    </row>
    <row r="32" spans="1:4" s="1" customFormat="1" ht="15.75" x14ac:dyDescent="0.25">
      <c r="A32" s="59"/>
      <c r="B32" s="59"/>
      <c r="C32" s="59"/>
      <c r="D32" s="60"/>
    </row>
    <row r="33" spans="1:4" s="1" customFormat="1" ht="31.5" customHeight="1" x14ac:dyDescent="0.2">
      <c r="A33" s="243" t="s">
        <v>38</v>
      </c>
      <c r="B33" s="243"/>
      <c r="C33" s="243"/>
      <c r="D33" s="243"/>
    </row>
    <row r="34" spans="1:4" s="1" customFormat="1" ht="15.7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289.91000000000003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162">
        <f>ROUND(($D$19*C36),2)</f>
        <v>96.53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163">
        <f>ROUND(SUM(D35:D36),2)</f>
        <v>386.44</v>
      </c>
    </row>
    <row r="38" spans="1:4" s="1" customFormat="1" ht="15.75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31.5" customHeight="1" x14ac:dyDescent="0.2">
      <c r="A40" s="242" t="s">
        <v>48</v>
      </c>
      <c r="B40" s="242"/>
      <c r="C40" s="242"/>
      <c r="D40" s="167">
        <f>D19+D37</f>
        <v>3480.4500000000003</v>
      </c>
    </row>
    <row r="41" spans="1:4" s="1" customFormat="1" ht="15.7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696.09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52.21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34.799999999999997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6.96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87.01</v>
      </c>
    </row>
    <row r="47" spans="1:4" s="1" customFormat="1" ht="15.75" x14ac:dyDescent="0.25">
      <c r="A47" s="40" t="s">
        <v>62</v>
      </c>
      <c r="B47" s="41" t="s">
        <v>63</v>
      </c>
      <c r="C47" s="42">
        <v>0.08</v>
      </c>
      <c r="D47" s="162">
        <f t="shared" si="0"/>
        <v>278.44</v>
      </c>
    </row>
    <row r="48" spans="1:4" s="1" customFormat="1" ht="15.75" customHeight="1" x14ac:dyDescent="0.25">
      <c r="A48" s="38" t="s">
        <v>65</v>
      </c>
      <c r="B48" s="44" t="s">
        <v>66</v>
      </c>
      <c r="C48" s="183"/>
      <c r="D48" s="170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162">
        <f t="shared" si="0"/>
        <v>20.88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163">
        <f>SUM(D42:D49)</f>
        <v>1176.3900000000001</v>
      </c>
    </row>
    <row r="51" spans="1:4" s="1" customFormat="1" ht="15.75" x14ac:dyDescent="0.25">
      <c r="A51" s="160"/>
      <c r="B51" s="160"/>
      <c r="C51" s="55"/>
      <c r="D51" s="168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98.54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162"/>
    </row>
    <row r="59" spans="1:4" s="1" customFormat="1" ht="15.75" customHeight="1" x14ac:dyDescent="0.25">
      <c r="A59" s="40" t="s">
        <v>65</v>
      </c>
      <c r="B59" s="41" t="s">
        <v>20</v>
      </c>
      <c r="C59" s="41"/>
      <c r="D59" s="162"/>
    </row>
    <row r="60" spans="1:4" ht="15.75" x14ac:dyDescent="0.25">
      <c r="A60" s="239" t="s">
        <v>84</v>
      </c>
      <c r="B60" s="239"/>
      <c r="C60" s="239"/>
      <c r="D60" s="163">
        <f>SUM(D53:D59)</f>
        <v>512.13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386.44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162">
        <f>D50</f>
        <v>1176.3900000000001</v>
      </c>
    </row>
    <row r="66" spans="1:4" s="1" customFormat="1" ht="15.75" customHeight="1" x14ac:dyDescent="0.25">
      <c r="A66" s="40" t="s">
        <v>95</v>
      </c>
      <c r="B66" s="41" t="s">
        <v>96</v>
      </c>
      <c r="C66" s="41"/>
      <c r="D66" s="162">
        <f>D60</f>
        <v>512.13</v>
      </c>
    </row>
    <row r="67" spans="1:4" ht="25.5" customHeight="1" x14ac:dyDescent="0.25">
      <c r="A67" s="244" t="s">
        <v>98</v>
      </c>
      <c r="B67" s="245"/>
      <c r="C67" s="43">
        <f>SUM(C64:C66)</f>
        <v>0.46290000000000009</v>
      </c>
      <c r="D67" s="163">
        <f>SUM(D64:D66)</f>
        <v>2074.96</v>
      </c>
    </row>
    <row r="68" spans="1:4" ht="15.75" x14ac:dyDescent="0.25">
      <c r="A68" s="59"/>
      <c r="B68" s="59"/>
      <c r="C68" s="59"/>
      <c r="D68" s="60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167">
        <f>SUM(D31,D37,D50)</f>
        <v>4656.84</v>
      </c>
    </row>
    <row r="71" spans="1:4" ht="15.75" x14ac:dyDescent="0.25">
      <c r="A71" s="59"/>
      <c r="B71" s="59"/>
      <c r="C71" s="59"/>
      <c r="D71" s="60"/>
    </row>
    <row r="72" spans="1:4" ht="15.75" customHeight="1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55">
        <f>(0.1*(1/12))</f>
        <v>8.3333333333333332E-3</v>
      </c>
      <c r="D73" s="86">
        <f t="shared" ref="D73:D78" si="1">ROUND(C73*$D$70,2)</f>
        <v>38.81</v>
      </c>
    </row>
    <row r="74" spans="1:4" ht="15.75" x14ac:dyDescent="0.25">
      <c r="A74" s="40" t="s">
        <v>25</v>
      </c>
      <c r="B74" s="47" t="s">
        <v>104</v>
      </c>
      <c r="C74" s="42">
        <f>0.08*C73</f>
        <v>6.6666666666666664E-4</v>
      </c>
      <c r="D74" s="86">
        <f t="shared" si="1"/>
        <v>3.1</v>
      </c>
    </row>
    <row r="75" spans="1:4" s="1" customFormat="1" ht="15.75" customHeight="1" x14ac:dyDescent="0.25">
      <c r="A75" s="40" t="s">
        <v>19</v>
      </c>
      <c r="B75" s="47" t="s">
        <v>106</v>
      </c>
      <c r="C75" s="42">
        <f>0.08*0.4*0.05</f>
        <v>1.6000000000000001E-3</v>
      </c>
      <c r="D75" s="86">
        <f t="shared" si="1"/>
        <v>7.45</v>
      </c>
    </row>
    <row r="76" spans="1:4" ht="15.75" x14ac:dyDescent="0.25">
      <c r="A76" s="40" t="s">
        <v>56</v>
      </c>
      <c r="B76" s="66" t="s">
        <v>108</v>
      </c>
      <c r="C76" s="55">
        <f>7/30/12</f>
        <v>1.9444444444444445E-2</v>
      </c>
      <c r="D76" s="86">
        <f t="shared" si="1"/>
        <v>90.55</v>
      </c>
    </row>
    <row r="77" spans="1:4" ht="15.75" x14ac:dyDescent="0.25">
      <c r="A77" s="40" t="s">
        <v>59</v>
      </c>
      <c r="B77" s="47" t="s">
        <v>110</v>
      </c>
      <c r="C77" s="42">
        <f>C50*C76</f>
        <v>6.5722222222222241E-3</v>
      </c>
      <c r="D77" s="86">
        <f t="shared" si="1"/>
        <v>30.61</v>
      </c>
    </row>
    <row r="78" spans="1:4" s="1" customFormat="1" ht="15.75" customHeight="1" x14ac:dyDescent="0.25">
      <c r="A78" s="40" t="s">
        <v>62</v>
      </c>
      <c r="B78" s="47" t="s">
        <v>112</v>
      </c>
      <c r="C78" s="42">
        <f>(0.08*(0.5)/12)</f>
        <v>3.3333333333333335E-3</v>
      </c>
      <c r="D78" s="86">
        <f t="shared" si="1"/>
        <v>15.52</v>
      </c>
    </row>
    <row r="79" spans="1:4" ht="25.5" customHeight="1" x14ac:dyDescent="0.25">
      <c r="A79" s="244" t="s">
        <v>114</v>
      </c>
      <c r="B79" s="245"/>
      <c r="C79" s="43">
        <f>SUM(C73:C78)</f>
        <v>3.9949999999999999E-2</v>
      </c>
      <c r="D79" s="163">
        <f>ROUND(SUM(D73:D78),2)</f>
        <v>186.04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167">
        <f>D19+D67+D79</f>
        <v>5355.01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162">
        <f>ROUND(C86*$D$29,2)</f>
        <v>289.91000000000003</v>
      </c>
    </row>
    <row r="87" spans="1:4" s="1" customFormat="1" ht="15.75" customHeight="1" x14ac:dyDescent="0.25">
      <c r="A87" s="40" t="s">
        <v>25</v>
      </c>
      <c r="B87" s="41" t="s">
        <v>122</v>
      </c>
      <c r="C87" s="185"/>
      <c r="D87" s="162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162">
        <f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162">
        <f>ROUND(C89*$D$29,2)</f>
        <v>0</v>
      </c>
    </row>
    <row r="90" spans="1:4" ht="15.75" x14ac:dyDescent="0.25">
      <c r="A90" s="40" t="s">
        <v>62</v>
      </c>
      <c r="B90" s="41" t="s">
        <v>20</v>
      </c>
      <c r="C90" s="42"/>
      <c r="D90" s="162">
        <f>ROUND(C90*$D$29,2)</f>
        <v>0</v>
      </c>
    </row>
    <row r="91" spans="1:4" ht="15.75" x14ac:dyDescent="0.25">
      <c r="A91" s="244" t="s">
        <v>130</v>
      </c>
      <c r="B91" s="245"/>
      <c r="C91" s="43">
        <f>SUM(C86:C90)</f>
        <v>9.3700000000000006E-2</v>
      </c>
      <c r="D91" s="163">
        <f>ROUND(SUM(D86:D90),2)</f>
        <v>289.91000000000003</v>
      </c>
    </row>
    <row r="92" spans="1:4" ht="15.75" x14ac:dyDescent="0.25">
      <c r="A92" s="59"/>
      <c r="B92" s="59"/>
      <c r="C92" s="59"/>
      <c r="D92" s="60"/>
    </row>
    <row r="93" spans="1:4" ht="15.75" x14ac:dyDescent="0.25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7" ht="15.75" x14ac:dyDescent="0.25">
      <c r="A97" s="40" t="s">
        <v>19</v>
      </c>
      <c r="B97" s="41" t="s">
        <v>210</v>
      </c>
      <c r="C97" s="42"/>
      <c r="D97" s="187">
        <v>0</v>
      </c>
    </row>
    <row r="98" spans="1:7" s="3" customFormat="1" ht="15.75" x14ac:dyDescent="0.25">
      <c r="A98" s="40" t="s">
        <v>56</v>
      </c>
      <c r="B98" s="41" t="s">
        <v>20</v>
      </c>
      <c r="C98" s="42"/>
      <c r="D98" s="84">
        <v>0</v>
      </c>
    </row>
    <row r="99" spans="1:7" s="3" customFormat="1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7" s="3" customFormat="1" ht="15.75" x14ac:dyDescent="0.25">
      <c r="A100" s="59"/>
      <c r="B100" s="59"/>
      <c r="C100" s="59"/>
      <c r="D100" s="60"/>
    </row>
    <row r="101" spans="1:7" s="3" customFormat="1" ht="15.75" x14ac:dyDescent="0.2">
      <c r="A101" s="241" t="s">
        <v>136</v>
      </c>
      <c r="B101" s="241"/>
      <c r="C101" s="241"/>
      <c r="D101" s="241"/>
    </row>
    <row r="102" spans="1:7" s="3" customFormat="1" ht="15.75" x14ac:dyDescent="0.2">
      <c r="A102" s="242" t="s">
        <v>137</v>
      </c>
      <c r="B102" s="242"/>
      <c r="C102" s="242"/>
      <c r="D102" s="167">
        <f>SUM(D82+D91+D99)</f>
        <v>5644.92</v>
      </c>
    </row>
    <row r="103" spans="1:7" s="3" customFormat="1" ht="15.75" x14ac:dyDescent="0.2">
      <c r="A103" s="33"/>
      <c r="B103" s="51" t="s">
        <v>138</v>
      </c>
      <c r="C103" s="33" t="s">
        <v>14</v>
      </c>
      <c r="D103" s="33" t="s">
        <v>15</v>
      </c>
    </row>
    <row r="104" spans="1:7" s="3" customFormat="1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7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7" s="3" customFormat="1" ht="15.75" x14ac:dyDescent="0.25">
      <c r="A106" s="40"/>
      <c r="B106" s="41" t="s">
        <v>141</v>
      </c>
      <c r="C106" s="42"/>
      <c r="D106" s="58">
        <f>D102+D104+D105</f>
        <v>5644.92</v>
      </c>
    </row>
    <row r="107" spans="1:7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58">
        <f>ROUND(D106/C107,2)</f>
        <v>6179.44</v>
      </c>
      <c r="G107" s="28"/>
    </row>
    <row r="108" spans="1:7" s="3" customFormat="1" ht="15.75" x14ac:dyDescent="0.25">
      <c r="A108" s="40"/>
      <c r="B108" s="41" t="s">
        <v>144</v>
      </c>
      <c r="C108" s="42"/>
      <c r="D108" s="58"/>
    </row>
    <row r="109" spans="1:7" s="3" customFormat="1" ht="15.75" x14ac:dyDescent="0.25">
      <c r="A109" s="40"/>
      <c r="B109" s="41" t="s">
        <v>145</v>
      </c>
      <c r="C109" s="54">
        <v>6.4999999999999997E-3</v>
      </c>
      <c r="D109" s="162">
        <f>ROUND($D$107*C109,2)</f>
        <v>40.17</v>
      </c>
    </row>
    <row r="110" spans="1:7" s="3" customFormat="1" ht="15.75" x14ac:dyDescent="0.25">
      <c r="A110" s="40"/>
      <c r="B110" s="41" t="s">
        <v>146</v>
      </c>
      <c r="C110" s="42">
        <v>0.03</v>
      </c>
      <c r="D110" s="162">
        <f>ROUND($D$107*C110,2)</f>
        <v>185.38</v>
      </c>
    </row>
    <row r="111" spans="1:7" s="1" customFormat="1" ht="15.75" customHeight="1" x14ac:dyDescent="0.25">
      <c r="A111" s="40"/>
      <c r="B111" s="41" t="s">
        <v>147</v>
      </c>
      <c r="C111" s="42"/>
      <c r="D111" s="162">
        <f>ROUND($D$107*C111,2)</f>
        <v>0</v>
      </c>
    </row>
    <row r="112" spans="1:7" s="3" customFormat="1" ht="15.75" x14ac:dyDescent="0.25">
      <c r="A112" s="40"/>
      <c r="B112" s="41" t="s">
        <v>148</v>
      </c>
      <c r="C112" s="42"/>
      <c r="D112" s="162">
        <f>ROUND($D$107*C112,2)</f>
        <v>0</v>
      </c>
    </row>
    <row r="113" spans="1:4" s="3" customFormat="1" ht="15.75" x14ac:dyDescent="0.25">
      <c r="A113" s="40"/>
      <c r="B113" s="41" t="s">
        <v>149</v>
      </c>
      <c r="C113" s="42">
        <v>0.05</v>
      </c>
      <c r="D113" s="162">
        <f>ROUND($D$107*C113,2)</f>
        <v>308.97000000000003</v>
      </c>
    </row>
    <row r="114" spans="1:4" s="3" customFormat="1" ht="15.75" x14ac:dyDescent="0.25">
      <c r="A114" s="40"/>
      <c r="B114" s="52" t="s">
        <v>150</v>
      </c>
      <c r="C114" s="55">
        <f>SUM(C108:C113)</f>
        <v>8.6499999999999994E-2</v>
      </c>
      <c r="D114" s="168">
        <f>SUM(D109:D113)</f>
        <v>534.52</v>
      </c>
    </row>
    <row r="115" spans="1:4" s="3" customFormat="1" ht="15.75" x14ac:dyDescent="0.25">
      <c r="A115" s="239" t="s">
        <v>151</v>
      </c>
      <c r="B115" s="239"/>
      <c r="C115" s="239"/>
      <c r="D115" s="163">
        <f>ROUND(SUM(D104:D105,D114),2)</f>
        <v>534.52</v>
      </c>
    </row>
    <row r="116" spans="1:4" s="3" customFormat="1" ht="15.75" x14ac:dyDescent="0.25">
      <c r="A116" s="59"/>
      <c r="B116" s="59"/>
      <c r="C116" s="59"/>
      <c r="D116" s="60"/>
    </row>
    <row r="117" spans="1:4" s="3" customFormat="1" ht="15.75" x14ac:dyDescent="0.25">
      <c r="A117" s="246" t="s">
        <v>154</v>
      </c>
      <c r="B117" s="246"/>
      <c r="C117" s="246"/>
      <c r="D117" s="246"/>
    </row>
    <row r="118" spans="1:4" s="3" customFormat="1" ht="15.75" x14ac:dyDescent="0.25">
      <c r="A118" s="56"/>
      <c r="B118" s="39" t="s">
        <v>155</v>
      </c>
      <c r="C118" s="57"/>
      <c r="D118" s="46" t="s">
        <v>15</v>
      </c>
    </row>
    <row r="119" spans="1:4" s="3" customFormat="1" ht="15.75" x14ac:dyDescent="0.25">
      <c r="A119" s="40" t="s">
        <v>16</v>
      </c>
      <c r="B119" s="41" t="s">
        <v>156</v>
      </c>
      <c r="C119" s="42"/>
      <c r="D119" s="162">
        <f>D19</f>
        <v>3094.01</v>
      </c>
    </row>
    <row r="120" spans="1:4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2074.96</v>
      </c>
    </row>
    <row r="121" spans="1:4" s="3" customFormat="1" ht="15.75" x14ac:dyDescent="0.25">
      <c r="A121" s="40" t="s">
        <v>19</v>
      </c>
      <c r="B121" s="41" t="s">
        <v>158</v>
      </c>
      <c r="C121" s="42">
        <f>C79</f>
        <v>3.9949999999999999E-2</v>
      </c>
      <c r="D121" s="162">
        <f>D79</f>
        <v>186.04</v>
      </c>
    </row>
    <row r="122" spans="1:4" s="1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162">
        <f>D91</f>
        <v>289.91000000000003</v>
      </c>
    </row>
    <row r="123" spans="1:4" s="3" customFormat="1" ht="15.75" x14ac:dyDescent="0.25">
      <c r="A123" s="40" t="s">
        <v>59</v>
      </c>
      <c r="B123" s="41" t="s">
        <v>160</v>
      </c>
      <c r="C123" s="42"/>
      <c r="D123" s="162">
        <f>D99</f>
        <v>0</v>
      </c>
    </row>
    <row r="124" spans="1:4" s="3" customFormat="1" ht="15.75" x14ac:dyDescent="0.25">
      <c r="A124" s="244" t="s">
        <v>161</v>
      </c>
      <c r="B124" s="247"/>
      <c r="C124" s="72">
        <f>SUM(C119:C123)</f>
        <v>0.59655000000000014</v>
      </c>
      <c r="D124" s="163">
        <f>SUM(D119:D123)</f>
        <v>5644.92</v>
      </c>
    </row>
    <row r="125" spans="1:4" s="3" customFormat="1" ht="15.75" x14ac:dyDescent="0.25">
      <c r="A125" s="40" t="s">
        <v>62</v>
      </c>
      <c r="B125" s="240" t="s">
        <v>138</v>
      </c>
      <c r="C125" s="240"/>
      <c r="D125" s="162">
        <f>D115</f>
        <v>534.52</v>
      </c>
    </row>
    <row r="126" spans="1:4" s="3" customFormat="1" ht="15.75" x14ac:dyDescent="0.25">
      <c r="A126" s="239" t="s">
        <v>211</v>
      </c>
      <c r="B126" s="239"/>
      <c r="C126" s="239"/>
      <c r="D126" s="163">
        <f>SUM(D124:D125)</f>
        <v>6179.4400000000005</v>
      </c>
    </row>
    <row r="127" spans="1:4" x14ac:dyDescent="0.25">
      <c r="A127" s="1"/>
    </row>
    <row r="128" spans="1:4" s="1" customFormat="1" ht="12" x14ac:dyDescent="0.2"/>
    <row r="129" spans="1:4" ht="15" customHeight="1" x14ac:dyDescent="0.25">
      <c r="A129" s="1"/>
    </row>
    <row r="130" spans="1:4" x14ac:dyDescent="0.25">
      <c r="A130" s="1"/>
    </row>
    <row r="131" spans="1:4" ht="15" customHeight="1" x14ac:dyDescent="0.25">
      <c r="A131" s="1"/>
    </row>
    <row r="132" spans="1:4" s="3" customFormat="1" ht="15" customHeight="1" x14ac:dyDescent="0.2">
      <c r="A132" s="237" t="s">
        <v>346</v>
      </c>
      <c r="B132" s="237"/>
      <c r="C132" s="237"/>
      <c r="D132" s="237"/>
    </row>
    <row r="133" spans="1:4" s="3" customFormat="1" ht="12" x14ac:dyDescent="0.2">
      <c r="A133" s="237" t="s">
        <v>347</v>
      </c>
      <c r="B133" s="237"/>
      <c r="C133" s="237"/>
      <c r="D133" s="237"/>
    </row>
    <row r="134" spans="1:4" s="1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ht="15" customHeight="1" x14ac:dyDescent="0.25">
      <c r="A136"/>
    </row>
    <row r="137" spans="1:4" s="1" customFormat="1" ht="15" customHeight="1" x14ac:dyDescent="0.25">
      <c r="A137"/>
    </row>
    <row r="138" spans="1:4" s="1" customForma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2" x14ac:dyDescent="0.2"/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ht="12" x14ac:dyDescent="0.2"/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ht="15" customHeigh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x14ac:dyDescent="0.25">
      <c r="A160" s="1"/>
    </row>
    <row r="161" spans="1:1" x14ac:dyDescent="0.25">
      <c r="A161" s="1"/>
    </row>
    <row r="162" spans="1:1" ht="15" customHeight="1" x14ac:dyDescent="0.25">
      <c r="A162" s="1"/>
    </row>
    <row r="163" spans="1:1" x14ac:dyDescent="0.25">
      <c r="A163" s="1"/>
    </row>
    <row r="164" spans="1:1" x14ac:dyDescent="0.25">
      <c r="A164" s="1"/>
    </row>
    <row r="165" spans="1:1" ht="15" customHeight="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</sheetData>
  <mergeCells count="41">
    <mergeCell ref="A1:D1"/>
    <mergeCell ref="A11:D11"/>
    <mergeCell ref="A14:D14"/>
    <mergeCell ref="A15:D15"/>
    <mergeCell ref="A33:D33"/>
    <mergeCell ref="A19:C19"/>
    <mergeCell ref="A20:D20"/>
    <mergeCell ref="A25:C25"/>
    <mergeCell ref="A27:D27"/>
    <mergeCell ref="A31:C31"/>
    <mergeCell ref="A81:D81"/>
    <mergeCell ref="A82:C82"/>
    <mergeCell ref="A84:D84"/>
    <mergeCell ref="A91:B91"/>
    <mergeCell ref="A50:B50"/>
    <mergeCell ref="A52:C52"/>
    <mergeCell ref="A60:C60"/>
    <mergeCell ref="A62:D62"/>
    <mergeCell ref="A67:B67"/>
    <mergeCell ref="A69:D69"/>
    <mergeCell ref="A70:C70"/>
    <mergeCell ref="A72:D72"/>
    <mergeCell ref="A79:B79"/>
    <mergeCell ref="A34:B34"/>
    <mergeCell ref="A37:B37"/>
    <mergeCell ref="A39:D39"/>
    <mergeCell ref="A40:C40"/>
    <mergeCell ref="A41:B41"/>
    <mergeCell ref="A93:D93"/>
    <mergeCell ref="A99:C99"/>
    <mergeCell ref="A101:D101"/>
    <mergeCell ref="A102:C102"/>
    <mergeCell ref="A115:C115"/>
    <mergeCell ref="A132:D132"/>
    <mergeCell ref="A133:D133"/>
    <mergeCell ref="A134:D134"/>
    <mergeCell ref="A135:D135"/>
    <mergeCell ref="A117:D117"/>
    <mergeCell ref="A124:B124"/>
    <mergeCell ref="B125:C125"/>
    <mergeCell ref="A126:C126"/>
  </mergeCells>
  <dataValidations count="4">
    <dataValidation allowBlank="1" showInputMessage="1" showErrorMessage="1" promptTitle="ATENÇÃO" sqref="HW93 RS93 ABO93" xr:uid="{00000000-0002-0000-1200-000000000000}">
      <formula1>0</formula1>
      <formula2>10000</formula2>
    </dataValidation>
    <dataValidation allowBlank="1" showInputMessage="1" showErrorMessage="1" prompt="O VALOR A SER PREENCHIDO DEVERÁ SE REFERIR A UM PROFISSIONAL." sqref="HV91:HV92 RR91:RR92 ABN91:ABN92" xr:uid="{00000000-0002-0000-12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96:RS97 ABO96:ABO97 ABO94 RS94 HW94 HW96:HW97" xr:uid="{00000000-0002-0000-1200-000002000000}">
      <formula1>0</formula1>
      <formula2>10000</formula2>
    </dataValidation>
    <dataValidation type="decimal" allowBlank="1" showInputMessage="1" showErrorMessage="1" promptTitle="ATENÇÃO" sqref="HW128 RS128 ABO128" xr:uid="{00000000-0002-0000-12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9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1"/>
  <sheetViews>
    <sheetView zoomScale="85" zoomScaleNormal="85" zoomScaleSheetLayoutView="130" workbookViewId="0">
      <selection activeCell="A10" sqref="A10"/>
    </sheetView>
  </sheetViews>
  <sheetFormatPr defaultRowHeight="15" x14ac:dyDescent="0.25"/>
  <cols>
    <col min="1" max="1" width="8.85546875" style="4" customWidth="1"/>
    <col min="2" max="2" width="43.85546875" customWidth="1"/>
    <col min="3" max="3" width="13.28515625" customWidth="1"/>
    <col min="4" max="4" width="11" customWidth="1"/>
    <col min="5" max="5" width="9.28515625" customWidth="1"/>
    <col min="6" max="6" width="20.85546875" customWidth="1"/>
    <col min="7" max="7" width="9" customWidth="1"/>
    <col min="8" max="8" width="17.85546875" customWidth="1"/>
    <col min="9" max="9" width="12.7109375" customWidth="1"/>
    <col min="10" max="10" width="20" customWidth="1"/>
    <col min="11" max="11" width="5.7109375" customWidth="1"/>
  </cols>
  <sheetData>
    <row r="1" spans="1:10" ht="15.75" x14ac:dyDescent="0.25">
      <c r="A1" s="200" t="s">
        <v>163</v>
      </c>
      <c r="B1" s="201"/>
      <c r="C1" s="201"/>
      <c r="D1" s="201"/>
      <c r="E1" s="201"/>
      <c r="F1" s="201"/>
      <c r="G1" s="201"/>
      <c r="H1" s="201"/>
      <c r="I1" s="201"/>
      <c r="J1" s="202"/>
    </row>
    <row r="2" spans="1:10" ht="18.75" customHeight="1" x14ac:dyDescent="0.25">
      <c r="A2" s="7" t="s">
        <v>340</v>
      </c>
      <c r="B2" s="14"/>
      <c r="C2" s="78"/>
      <c r="D2" s="78"/>
      <c r="E2" s="78"/>
      <c r="F2" s="78"/>
      <c r="G2" s="78"/>
      <c r="H2" s="78"/>
      <c r="I2" s="78"/>
      <c r="J2" s="79"/>
    </row>
    <row r="3" spans="1:10" ht="18.75" customHeight="1" x14ac:dyDescent="0.25">
      <c r="A3" s="7" t="s">
        <v>164</v>
      </c>
      <c r="B3" s="8"/>
      <c r="C3" s="78"/>
      <c r="D3" s="78"/>
      <c r="E3" s="78"/>
      <c r="F3" s="78"/>
      <c r="G3" s="78"/>
      <c r="H3" s="78"/>
      <c r="I3" s="78"/>
      <c r="J3" s="79"/>
    </row>
    <row r="4" spans="1:10" ht="18.75" customHeight="1" x14ac:dyDescent="0.25">
      <c r="A4" s="7" t="s">
        <v>165</v>
      </c>
      <c r="B4" s="8"/>
      <c r="C4" s="78"/>
      <c r="D4" s="78"/>
      <c r="E4" s="78"/>
      <c r="F4" s="78"/>
      <c r="G4" s="78"/>
      <c r="H4" s="78"/>
      <c r="I4" s="78"/>
      <c r="J4" s="79"/>
    </row>
    <row r="5" spans="1:10" s="1" customFormat="1" ht="18.75" customHeight="1" x14ac:dyDescent="0.25">
      <c r="A5" s="80" t="s">
        <v>166</v>
      </c>
      <c r="B5" s="10"/>
      <c r="C5" s="78"/>
      <c r="D5" s="78"/>
      <c r="E5" s="78"/>
      <c r="F5" s="78"/>
      <c r="G5" s="78"/>
      <c r="H5" s="78"/>
      <c r="I5" s="78"/>
      <c r="J5" s="79"/>
    </row>
    <row r="6" spans="1:10" s="1" customFormat="1" ht="18.75" customHeight="1" x14ac:dyDescent="0.25">
      <c r="A6" s="80" t="s">
        <v>341</v>
      </c>
      <c r="B6" s="10"/>
      <c r="C6" s="78"/>
      <c r="D6" s="78"/>
      <c r="E6" s="78"/>
      <c r="F6" s="78"/>
      <c r="G6" s="78"/>
      <c r="H6" s="78"/>
      <c r="I6" s="78"/>
      <c r="J6" s="79"/>
    </row>
    <row r="7" spans="1:10" s="1" customFormat="1" ht="18.75" customHeight="1" x14ac:dyDescent="0.25">
      <c r="A7" s="80" t="s">
        <v>205</v>
      </c>
      <c r="B7" s="10"/>
      <c r="C7" s="78"/>
      <c r="D7" s="78"/>
      <c r="E7" s="78"/>
      <c r="F7" s="78"/>
      <c r="G7" s="78"/>
      <c r="H7" s="78"/>
      <c r="I7" s="78"/>
      <c r="J7" s="79"/>
    </row>
    <row r="8" spans="1:10" s="1" customFormat="1" ht="18.75" customHeight="1" x14ac:dyDescent="0.25">
      <c r="A8" s="80" t="s">
        <v>342</v>
      </c>
      <c r="B8" s="12"/>
      <c r="C8" s="78"/>
      <c r="D8" s="78"/>
      <c r="E8" s="78"/>
      <c r="F8" s="78"/>
      <c r="G8" s="78"/>
      <c r="H8" s="78"/>
      <c r="I8" s="78"/>
      <c r="J8" s="79"/>
    </row>
    <row r="9" spans="1:10" ht="18.75" customHeight="1" x14ac:dyDescent="0.25">
      <c r="A9" s="80" t="s">
        <v>167</v>
      </c>
      <c r="B9" s="78"/>
      <c r="C9" s="78"/>
      <c r="D9" s="78"/>
      <c r="E9" s="78"/>
      <c r="F9" s="78"/>
      <c r="G9" s="78"/>
      <c r="H9" s="78"/>
      <c r="I9" s="78"/>
      <c r="J9" s="79"/>
    </row>
    <row r="10" spans="1:10" s="1" customFormat="1" ht="18.75" customHeight="1" x14ac:dyDescent="0.25">
      <c r="A10" s="80" t="s">
        <v>343</v>
      </c>
      <c r="B10" s="12"/>
      <c r="C10" s="78"/>
      <c r="D10" s="78"/>
      <c r="E10" s="78"/>
      <c r="F10" s="78"/>
      <c r="G10" s="78"/>
      <c r="H10" s="78"/>
      <c r="I10" s="78"/>
      <c r="J10" s="79"/>
    </row>
    <row r="11" spans="1:10" ht="22.5" customHeight="1" x14ac:dyDescent="0.25">
      <c r="A11" s="226" t="s">
        <v>168</v>
      </c>
      <c r="B11" s="227"/>
      <c r="C11" s="227"/>
      <c r="D11" s="227"/>
      <c r="E11" s="227"/>
      <c r="F11" s="227"/>
      <c r="G11" s="227"/>
      <c r="H11" s="227"/>
      <c r="I11" s="227"/>
      <c r="J11" s="228"/>
    </row>
    <row r="12" spans="1:10" ht="22.5" customHeight="1" x14ac:dyDescent="0.25">
      <c r="A12" s="226" t="s">
        <v>169</v>
      </c>
      <c r="B12" s="227"/>
      <c r="C12" s="227"/>
      <c r="D12" s="227"/>
      <c r="E12" s="227"/>
      <c r="F12" s="227"/>
      <c r="G12" s="227"/>
      <c r="H12" s="227"/>
      <c r="I12" s="227"/>
      <c r="J12" s="228"/>
    </row>
    <row r="13" spans="1:10" ht="33" customHeight="1" x14ac:dyDescent="0.25">
      <c r="A13" s="22" t="s">
        <v>12</v>
      </c>
      <c r="B13" s="22" t="s">
        <v>4</v>
      </c>
      <c r="C13" s="22" t="s">
        <v>170</v>
      </c>
      <c r="D13" s="22" t="s">
        <v>171</v>
      </c>
      <c r="E13" s="22" t="s">
        <v>172</v>
      </c>
      <c r="F13" s="22" t="s">
        <v>173</v>
      </c>
      <c r="G13" s="22" t="s">
        <v>174</v>
      </c>
      <c r="H13" s="22" t="s">
        <v>175</v>
      </c>
      <c r="I13" s="74" t="s">
        <v>176</v>
      </c>
      <c r="J13" s="22" t="s">
        <v>177</v>
      </c>
    </row>
    <row r="14" spans="1:10" ht="15.75" x14ac:dyDescent="0.25">
      <c r="A14" s="16">
        <v>1</v>
      </c>
      <c r="B14" s="15" t="s">
        <v>178</v>
      </c>
      <c r="C14" s="73" t="s">
        <v>179</v>
      </c>
      <c r="D14" s="23">
        <f>'01 AGS'!D126</f>
        <v>3208.9599999999996</v>
      </c>
      <c r="E14" s="73">
        <v>4</v>
      </c>
      <c r="F14" s="182">
        <f t="shared" ref="F14:F32" si="0">E14*D14</f>
        <v>12835.839999999998</v>
      </c>
      <c r="G14" s="16">
        <f t="shared" ref="G14:G32" si="1">E14*12</f>
        <v>48</v>
      </c>
      <c r="H14" s="75">
        <f t="shared" ref="H14:H32" si="2">G14*D14</f>
        <v>154030.07999999999</v>
      </c>
      <c r="I14" s="16">
        <f t="shared" ref="I14:I32" si="3">E14*30</f>
        <v>120</v>
      </c>
      <c r="J14" s="23">
        <f t="shared" ref="J14:J32" si="4">I14*D14</f>
        <v>385075.19999999995</v>
      </c>
    </row>
    <row r="15" spans="1:10" ht="15.75" x14ac:dyDescent="0.25">
      <c r="A15" s="16">
        <v>2</v>
      </c>
      <c r="B15" s="15" t="s">
        <v>180</v>
      </c>
      <c r="C15" s="73" t="s">
        <v>179</v>
      </c>
      <c r="D15" s="23">
        <f>'02. ALM'!D126</f>
        <v>4554.83</v>
      </c>
      <c r="E15" s="73">
        <v>3</v>
      </c>
      <c r="F15" s="182">
        <f t="shared" si="0"/>
        <v>13664.49</v>
      </c>
      <c r="G15" s="16">
        <f t="shared" si="1"/>
        <v>36</v>
      </c>
      <c r="H15" s="75">
        <f t="shared" si="2"/>
        <v>163973.88</v>
      </c>
      <c r="I15" s="16">
        <f t="shared" si="3"/>
        <v>90</v>
      </c>
      <c r="J15" s="23">
        <f t="shared" si="4"/>
        <v>409934.7</v>
      </c>
    </row>
    <row r="16" spans="1:10" ht="15.75" x14ac:dyDescent="0.25">
      <c r="A16" s="16">
        <v>3</v>
      </c>
      <c r="B16" s="15" t="s">
        <v>181</v>
      </c>
      <c r="C16" s="73" t="s">
        <v>179</v>
      </c>
      <c r="D16" s="23">
        <f>'03. ADM'!D126</f>
        <v>6153.3700000000008</v>
      </c>
      <c r="E16" s="73">
        <v>10</v>
      </c>
      <c r="F16" s="182">
        <f t="shared" si="0"/>
        <v>61533.700000000012</v>
      </c>
      <c r="G16" s="16">
        <f t="shared" si="1"/>
        <v>120</v>
      </c>
      <c r="H16" s="75">
        <f t="shared" si="2"/>
        <v>738404.40000000014</v>
      </c>
      <c r="I16" s="16">
        <f t="shared" si="3"/>
        <v>300</v>
      </c>
      <c r="J16" s="23">
        <f t="shared" si="4"/>
        <v>1846011.0000000002</v>
      </c>
    </row>
    <row r="17" spans="1:10" s="2" customFormat="1" ht="15.75" x14ac:dyDescent="0.2">
      <c r="A17" s="16">
        <v>4</v>
      </c>
      <c r="B17" s="15" t="s">
        <v>182</v>
      </c>
      <c r="C17" s="73" t="s">
        <v>179</v>
      </c>
      <c r="D17" s="23">
        <f>'04. AUX'!D126</f>
        <v>3338.38</v>
      </c>
      <c r="E17" s="73">
        <v>23</v>
      </c>
      <c r="F17" s="182">
        <f t="shared" si="0"/>
        <v>76782.740000000005</v>
      </c>
      <c r="G17" s="16">
        <f t="shared" si="1"/>
        <v>276</v>
      </c>
      <c r="H17" s="75">
        <f t="shared" si="2"/>
        <v>921392.88</v>
      </c>
      <c r="I17" s="16">
        <f t="shared" si="3"/>
        <v>690</v>
      </c>
      <c r="J17" s="23">
        <f t="shared" si="4"/>
        <v>2303482.2000000002</v>
      </c>
    </row>
    <row r="18" spans="1:10" s="1" customFormat="1" ht="15.75" x14ac:dyDescent="0.2">
      <c r="A18" s="16">
        <v>5</v>
      </c>
      <c r="B18" s="15" t="s">
        <v>183</v>
      </c>
      <c r="C18" s="73" t="s">
        <v>179</v>
      </c>
      <c r="D18" s="23">
        <f>'05. ARQ'!D126</f>
        <v>3100.6099999999992</v>
      </c>
      <c r="E18" s="73">
        <v>6</v>
      </c>
      <c r="F18" s="182">
        <f t="shared" si="0"/>
        <v>18603.659999999996</v>
      </c>
      <c r="G18" s="16">
        <f t="shared" si="1"/>
        <v>72</v>
      </c>
      <c r="H18" s="75">
        <f t="shared" si="2"/>
        <v>223243.91999999995</v>
      </c>
      <c r="I18" s="16">
        <f t="shared" si="3"/>
        <v>180</v>
      </c>
      <c r="J18" s="23">
        <f t="shared" si="4"/>
        <v>558109.79999999981</v>
      </c>
    </row>
    <row r="19" spans="1:10" s="1" customFormat="1" ht="15.75" x14ac:dyDescent="0.2">
      <c r="A19" s="16">
        <v>6</v>
      </c>
      <c r="B19" s="15" t="s">
        <v>184</v>
      </c>
      <c r="C19" s="73" t="s">
        <v>179</v>
      </c>
      <c r="D19" s="23">
        <f>'06. AUD'!D126</f>
        <v>4675.62</v>
      </c>
      <c r="E19" s="73">
        <v>4</v>
      </c>
      <c r="F19" s="182">
        <f t="shared" si="0"/>
        <v>18702.48</v>
      </c>
      <c r="G19" s="16">
        <f t="shared" si="1"/>
        <v>48</v>
      </c>
      <c r="H19" s="75">
        <f t="shared" si="2"/>
        <v>224429.76</v>
      </c>
      <c r="I19" s="16">
        <f t="shared" si="3"/>
        <v>120</v>
      </c>
      <c r="J19" s="23">
        <f t="shared" si="4"/>
        <v>561074.4</v>
      </c>
    </row>
    <row r="20" spans="1:10" s="1" customFormat="1" ht="15.75" x14ac:dyDescent="0.2">
      <c r="A20" s="16">
        <v>7</v>
      </c>
      <c r="B20" s="15" t="s">
        <v>185</v>
      </c>
      <c r="C20" s="73" t="s">
        <v>179</v>
      </c>
      <c r="D20" s="23">
        <f>'07. INF'!D126</f>
        <v>4554.83</v>
      </c>
      <c r="E20" s="73">
        <v>4</v>
      </c>
      <c r="F20" s="182">
        <f t="shared" si="0"/>
        <v>18219.32</v>
      </c>
      <c r="G20" s="16">
        <f t="shared" si="1"/>
        <v>48</v>
      </c>
      <c r="H20" s="75">
        <f t="shared" si="2"/>
        <v>218631.84</v>
      </c>
      <c r="I20" s="16">
        <f t="shared" si="3"/>
        <v>120</v>
      </c>
      <c r="J20" s="23">
        <f t="shared" si="4"/>
        <v>546579.6</v>
      </c>
    </row>
    <row r="21" spans="1:10" ht="15.75" x14ac:dyDescent="0.25">
      <c r="A21" s="16">
        <v>8</v>
      </c>
      <c r="B21" s="15" t="s">
        <v>186</v>
      </c>
      <c r="C21" s="73" t="s">
        <v>179</v>
      </c>
      <c r="D21" s="23">
        <f>'08. LAB'!D126</f>
        <v>6606.4800000000005</v>
      </c>
      <c r="E21" s="73">
        <v>6</v>
      </c>
      <c r="F21" s="182">
        <f t="shared" si="0"/>
        <v>39638.880000000005</v>
      </c>
      <c r="G21" s="16">
        <f t="shared" si="1"/>
        <v>72</v>
      </c>
      <c r="H21" s="75">
        <f t="shared" si="2"/>
        <v>475666.56000000006</v>
      </c>
      <c r="I21" s="16">
        <f t="shared" si="3"/>
        <v>180</v>
      </c>
      <c r="J21" s="23">
        <f t="shared" si="4"/>
        <v>1189166.4000000001</v>
      </c>
    </row>
    <row r="22" spans="1:10" ht="15.75" x14ac:dyDescent="0.25">
      <c r="A22" s="16">
        <v>9</v>
      </c>
      <c r="B22" s="15" t="s">
        <v>187</v>
      </c>
      <c r="C22" s="73" t="s">
        <v>179</v>
      </c>
      <c r="D22" s="23">
        <f>'09. COP'!D126</f>
        <v>3077.6800000000003</v>
      </c>
      <c r="E22" s="73">
        <v>1</v>
      </c>
      <c r="F22" s="182">
        <f t="shared" si="0"/>
        <v>3077.6800000000003</v>
      </c>
      <c r="G22" s="16">
        <f t="shared" si="1"/>
        <v>12</v>
      </c>
      <c r="H22" s="75">
        <f t="shared" si="2"/>
        <v>36932.160000000003</v>
      </c>
      <c r="I22" s="16">
        <f t="shared" si="3"/>
        <v>30</v>
      </c>
      <c r="J22" s="23">
        <f t="shared" si="4"/>
        <v>92330.400000000009</v>
      </c>
    </row>
    <row r="23" spans="1:10" s="2" customFormat="1" ht="15.75" x14ac:dyDescent="0.2">
      <c r="A23" s="16">
        <v>10</v>
      </c>
      <c r="B23" s="15" t="s">
        <v>188</v>
      </c>
      <c r="C23" s="73" t="s">
        <v>179</v>
      </c>
      <c r="D23" s="23">
        <f>'10. JAR'!D126</f>
        <v>2932.1400000000003</v>
      </c>
      <c r="E23" s="73">
        <v>7</v>
      </c>
      <c r="F23" s="182">
        <f t="shared" si="0"/>
        <v>20524.980000000003</v>
      </c>
      <c r="G23" s="16">
        <f t="shared" si="1"/>
        <v>84</v>
      </c>
      <c r="H23" s="75">
        <f t="shared" si="2"/>
        <v>246299.76000000004</v>
      </c>
      <c r="I23" s="16">
        <f t="shared" si="3"/>
        <v>210</v>
      </c>
      <c r="J23" s="23">
        <f t="shared" si="4"/>
        <v>615749.4</v>
      </c>
    </row>
    <row r="24" spans="1:10" ht="15.75" x14ac:dyDescent="0.25">
      <c r="A24" s="16">
        <v>11</v>
      </c>
      <c r="B24" s="15" t="s">
        <v>189</v>
      </c>
      <c r="C24" s="73" t="s">
        <v>179</v>
      </c>
      <c r="D24" s="23">
        <f>'11. LED'!D126</f>
        <v>4554.83</v>
      </c>
      <c r="E24" s="73">
        <v>6</v>
      </c>
      <c r="F24" s="182">
        <f t="shared" si="0"/>
        <v>27328.98</v>
      </c>
      <c r="G24" s="16">
        <f t="shared" si="1"/>
        <v>72</v>
      </c>
      <c r="H24" s="75">
        <f t="shared" si="2"/>
        <v>327947.76</v>
      </c>
      <c r="I24" s="16">
        <f t="shared" si="3"/>
        <v>180</v>
      </c>
      <c r="J24" s="23">
        <f t="shared" si="4"/>
        <v>819869.4</v>
      </c>
    </row>
    <row r="25" spans="1:10" ht="15.75" x14ac:dyDescent="0.25">
      <c r="A25" s="16">
        <v>12</v>
      </c>
      <c r="B25" s="15" t="s">
        <v>190</v>
      </c>
      <c r="C25" s="73" t="s">
        <v>179</v>
      </c>
      <c r="D25" s="23">
        <f>'12. PTD'!D128</f>
        <v>6831.2</v>
      </c>
      <c r="E25" s="73">
        <v>6</v>
      </c>
      <c r="F25" s="182">
        <f t="shared" si="0"/>
        <v>40987.199999999997</v>
      </c>
      <c r="G25" s="16">
        <f t="shared" si="1"/>
        <v>72</v>
      </c>
      <c r="H25" s="75">
        <f t="shared" si="2"/>
        <v>491846.39999999997</v>
      </c>
      <c r="I25" s="16">
        <f t="shared" si="3"/>
        <v>180</v>
      </c>
      <c r="J25" s="23">
        <f t="shared" si="4"/>
        <v>1229616</v>
      </c>
    </row>
    <row r="26" spans="1:10" ht="15.75" x14ac:dyDescent="0.25">
      <c r="A26" s="16">
        <v>13</v>
      </c>
      <c r="B26" s="15" t="s">
        <v>191</v>
      </c>
      <c r="C26" s="73" t="s">
        <v>179</v>
      </c>
      <c r="D26" s="23">
        <f>'13. PTN'!D128</f>
        <v>7507.6000000000013</v>
      </c>
      <c r="E26" s="73">
        <v>4</v>
      </c>
      <c r="F26" s="182">
        <f t="shared" si="0"/>
        <v>30030.400000000005</v>
      </c>
      <c r="G26" s="16">
        <f t="shared" si="1"/>
        <v>48</v>
      </c>
      <c r="H26" s="75">
        <f t="shared" si="2"/>
        <v>360364.80000000005</v>
      </c>
      <c r="I26" s="16">
        <f t="shared" si="3"/>
        <v>120</v>
      </c>
      <c r="J26" s="23">
        <f t="shared" si="4"/>
        <v>900912.00000000012</v>
      </c>
    </row>
    <row r="27" spans="1:10" s="2" customFormat="1" ht="15.75" x14ac:dyDescent="0.2">
      <c r="A27" s="16">
        <v>14</v>
      </c>
      <c r="B27" s="15" t="s">
        <v>192</v>
      </c>
      <c r="C27" s="73" t="s">
        <v>179</v>
      </c>
      <c r="D27" s="23">
        <f>'14. POR'!D126</f>
        <v>3202.91</v>
      </c>
      <c r="E27" s="73">
        <v>7</v>
      </c>
      <c r="F27" s="182">
        <f t="shared" si="0"/>
        <v>22420.37</v>
      </c>
      <c r="G27" s="16">
        <f t="shared" si="1"/>
        <v>84</v>
      </c>
      <c r="H27" s="75">
        <f t="shared" si="2"/>
        <v>269044.44</v>
      </c>
      <c r="I27" s="16">
        <f t="shared" si="3"/>
        <v>210</v>
      </c>
      <c r="J27" s="23">
        <f t="shared" si="4"/>
        <v>672611.1</v>
      </c>
    </row>
    <row r="28" spans="1:10" ht="15.75" x14ac:dyDescent="0.25">
      <c r="A28" s="16">
        <v>15</v>
      </c>
      <c r="B28" s="15" t="s">
        <v>193</v>
      </c>
      <c r="C28" s="73" t="s">
        <v>179</v>
      </c>
      <c r="D28" s="23">
        <f>'15. PED'!D126</f>
        <v>6179.4400000000005</v>
      </c>
      <c r="E28" s="73">
        <v>3</v>
      </c>
      <c r="F28" s="182">
        <f t="shared" si="0"/>
        <v>18538.32</v>
      </c>
      <c r="G28" s="16">
        <f t="shared" si="1"/>
        <v>36</v>
      </c>
      <c r="H28" s="75">
        <f t="shared" si="2"/>
        <v>222459.84000000003</v>
      </c>
      <c r="I28" s="16">
        <f t="shared" si="3"/>
        <v>90</v>
      </c>
      <c r="J28" s="23">
        <f t="shared" si="4"/>
        <v>556149.60000000009</v>
      </c>
    </row>
    <row r="29" spans="1:10" ht="15.75" x14ac:dyDescent="0.25">
      <c r="A29" s="16">
        <v>16</v>
      </c>
      <c r="B29" s="15" t="s">
        <v>194</v>
      </c>
      <c r="C29" s="73" t="s">
        <v>179</v>
      </c>
      <c r="D29" s="23">
        <f>'16. REC'!D126</f>
        <v>3213.08</v>
      </c>
      <c r="E29" s="73">
        <v>20</v>
      </c>
      <c r="F29" s="182">
        <f t="shared" si="0"/>
        <v>64261.599999999999</v>
      </c>
      <c r="G29" s="16">
        <f t="shared" si="1"/>
        <v>240</v>
      </c>
      <c r="H29" s="75">
        <f t="shared" si="2"/>
        <v>771139.2</v>
      </c>
      <c r="I29" s="16">
        <f t="shared" si="3"/>
        <v>600</v>
      </c>
      <c r="J29" s="23">
        <f t="shared" si="4"/>
        <v>1927848</v>
      </c>
    </row>
    <row r="30" spans="1:10" ht="15.75" x14ac:dyDescent="0.25">
      <c r="A30" s="16">
        <v>17</v>
      </c>
      <c r="B30" s="15" t="s">
        <v>195</v>
      </c>
      <c r="C30" s="73" t="s">
        <v>179</v>
      </c>
      <c r="D30" s="23">
        <f>'17. SEC'!D126</f>
        <v>6179.4400000000005</v>
      </c>
      <c r="E30" s="73">
        <v>15</v>
      </c>
      <c r="F30" s="182">
        <f t="shared" si="0"/>
        <v>92691.6</v>
      </c>
      <c r="G30" s="16">
        <f t="shared" si="1"/>
        <v>180</v>
      </c>
      <c r="H30" s="75">
        <f t="shared" si="2"/>
        <v>1112299.2000000002</v>
      </c>
      <c r="I30" s="16">
        <f t="shared" si="3"/>
        <v>450</v>
      </c>
      <c r="J30" s="23">
        <f t="shared" si="4"/>
        <v>2780748</v>
      </c>
    </row>
    <row r="31" spans="1:10" ht="15.75" x14ac:dyDescent="0.25">
      <c r="A31" s="16">
        <v>18</v>
      </c>
      <c r="B31" s="15" t="s">
        <v>196</v>
      </c>
      <c r="C31" s="73" t="s">
        <v>179</v>
      </c>
      <c r="D31" s="23">
        <f>'18. LIB 20'!D126</f>
        <v>4572.79</v>
      </c>
      <c r="E31" s="73">
        <v>20</v>
      </c>
      <c r="F31" s="182">
        <f t="shared" si="0"/>
        <v>91455.8</v>
      </c>
      <c r="G31" s="16">
        <f t="shared" si="1"/>
        <v>240</v>
      </c>
      <c r="H31" s="75">
        <f t="shared" si="2"/>
        <v>1097469.6000000001</v>
      </c>
      <c r="I31" s="16">
        <f t="shared" si="3"/>
        <v>600</v>
      </c>
      <c r="J31" s="23">
        <f t="shared" si="4"/>
        <v>2743674</v>
      </c>
    </row>
    <row r="32" spans="1:10" ht="15.75" x14ac:dyDescent="0.25">
      <c r="A32" s="16">
        <v>19</v>
      </c>
      <c r="B32" s="15" t="s">
        <v>197</v>
      </c>
      <c r="C32" s="73" t="s">
        <v>179</v>
      </c>
      <c r="D32" s="23">
        <f>'19. LIB 40'!D126</f>
        <v>8003.119999999999</v>
      </c>
      <c r="E32" s="73">
        <v>12</v>
      </c>
      <c r="F32" s="182">
        <f t="shared" si="0"/>
        <v>96037.439999999988</v>
      </c>
      <c r="G32" s="16">
        <f t="shared" si="1"/>
        <v>144</v>
      </c>
      <c r="H32" s="75">
        <f t="shared" si="2"/>
        <v>1152449.2799999998</v>
      </c>
      <c r="I32" s="16">
        <f t="shared" si="3"/>
        <v>360</v>
      </c>
      <c r="J32" s="23">
        <f t="shared" si="4"/>
        <v>2881123.1999999997</v>
      </c>
    </row>
    <row r="33" spans="1:10" s="1" customFormat="1" ht="18.75" customHeight="1" x14ac:dyDescent="0.2">
      <c r="A33" s="229" t="s">
        <v>198</v>
      </c>
      <c r="B33" s="230"/>
      <c r="C33" s="230"/>
      <c r="D33" s="230"/>
      <c r="E33" s="231"/>
      <c r="F33" s="77">
        <f>SUM(F14:F32)</f>
        <v>767335.48</v>
      </c>
      <c r="G33" s="76"/>
      <c r="H33" s="77">
        <f>SUM(H14:H32)</f>
        <v>9208025.7599999998</v>
      </c>
      <c r="I33" s="76"/>
      <c r="J33" s="24">
        <f>SUM(J14:J32)</f>
        <v>23020064.400000002</v>
      </c>
    </row>
    <row r="34" spans="1:10" ht="18.75" customHeight="1" x14ac:dyDescent="0.25">
      <c r="A34" s="233" t="s">
        <v>339</v>
      </c>
      <c r="B34" s="234"/>
      <c r="C34" s="234"/>
      <c r="D34" s="234"/>
      <c r="E34" s="234"/>
      <c r="F34" s="234"/>
      <c r="G34" s="234"/>
      <c r="H34" s="234"/>
      <c r="I34" s="234"/>
      <c r="J34" s="235"/>
    </row>
    <row r="35" spans="1:10" ht="30.75" customHeight="1" x14ac:dyDescent="0.25">
      <c r="A35" s="236" t="s">
        <v>199</v>
      </c>
      <c r="B35" s="236"/>
      <c r="C35" s="236"/>
      <c r="D35" s="236"/>
      <c r="E35" s="236"/>
      <c r="F35" s="236"/>
      <c r="G35" s="236"/>
      <c r="H35" s="236"/>
      <c r="I35" s="236"/>
      <c r="J35" s="236"/>
    </row>
    <row r="36" spans="1:10" s="17" customFormat="1" ht="43.5" customHeight="1" x14ac:dyDescent="0.25">
      <c r="A36" s="13">
        <v>1</v>
      </c>
      <c r="B36" s="232" t="s">
        <v>200</v>
      </c>
      <c r="C36" s="232"/>
      <c r="D36" s="232"/>
      <c r="E36" s="232"/>
      <c r="F36" s="232"/>
      <c r="G36" s="232"/>
      <c r="H36" s="232"/>
      <c r="I36" s="232"/>
      <c r="J36" s="232"/>
    </row>
    <row r="37" spans="1:10" ht="18.75" customHeight="1" x14ac:dyDescent="0.25">
      <c r="A37" s="13">
        <v>2</v>
      </c>
      <c r="B37" s="232" t="s">
        <v>338</v>
      </c>
      <c r="C37" s="232"/>
      <c r="D37" s="232"/>
      <c r="E37" s="232"/>
      <c r="F37" s="232"/>
      <c r="G37" s="232"/>
      <c r="H37" s="232"/>
      <c r="I37" s="232"/>
      <c r="J37" s="232"/>
    </row>
    <row r="38" spans="1:10" ht="38.25" customHeight="1" x14ac:dyDescent="0.25">
      <c r="A38" s="13">
        <v>3</v>
      </c>
      <c r="B38" s="232" t="s">
        <v>201</v>
      </c>
      <c r="C38" s="232"/>
      <c r="D38" s="232"/>
      <c r="E38" s="232"/>
      <c r="F38" s="232"/>
      <c r="G38" s="232"/>
      <c r="H38" s="232"/>
      <c r="I38" s="232"/>
      <c r="J38" s="232"/>
    </row>
    <row r="39" spans="1:10" ht="51.75" customHeight="1" x14ac:dyDescent="0.25">
      <c r="A39" s="13">
        <v>4</v>
      </c>
      <c r="B39" s="232" t="s">
        <v>202</v>
      </c>
      <c r="C39" s="232"/>
      <c r="D39" s="232"/>
      <c r="E39" s="232"/>
      <c r="F39" s="232"/>
      <c r="G39" s="232"/>
      <c r="H39" s="232"/>
      <c r="I39" s="232"/>
      <c r="J39" s="232"/>
    </row>
    <row r="40" spans="1:10" ht="74.25" customHeight="1" x14ac:dyDescent="0.25">
      <c r="A40" s="13">
        <v>5</v>
      </c>
      <c r="B40" s="232" t="s">
        <v>203</v>
      </c>
      <c r="C40" s="232"/>
      <c r="D40" s="232"/>
      <c r="E40" s="232"/>
      <c r="F40" s="232"/>
      <c r="G40" s="232"/>
      <c r="H40" s="232"/>
      <c r="I40" s="232"/>
      <c r="J40" s="232"/>
    </row>
    <row r="41" spans="1:10" ht="37.5" customHeight="1" x14ac:dyDescent="0.25">
      <c r="A41" s="13">
        <v>6</v>
      </c>
      <c r="B41" s="232" t="s">
        <v>204</v>
      </c>
      <c r="C41" s="232"/>
      <c r="D41" s="232"/>
      <c r="E41" s="232"/>
      <c r="F41" s="232"/>
      <c r="G41" s="232"/>
      <c r="H41" s="232"/>
      <c r="I41" s="232"/>
      <c r="J41" s="232"/>
    </row>
    <row r="42" spans="1:10" x14ac:dyDescent="0.25">
      <c r="A42" s="5"/>
    </row>
    <row r="43" spans="1:10" x14ac:dyDescent="0.25">
      <c r="A43" s="5"/>
    </row>
    <row r="44" spans="1:10" x14ac:dyDescent="0.25">
      <c r="A44" s="5"/>
    </row>
    <row r="45" spans="1:10" x14ac:dyDescent="0.25">
      <c r="A45" s="5"/>
    </row>
    <row r="46" spans="1:10" x14ac:dyDescent="0.25">
      <c r="A46" s="5"/>
    </row>
    <row r="47" spans="1:10" s="3" customFormat="1" ht="12" x14ac:dyDescent="0.2">
      <c r="A47" s="5"/>
    </row>
    <row r="48" spans="1:10" s="3" customFormat="1" ht="12" x14ac:dyDescent="0.2">
      <c r="A48" s="5"/>
    </row>
    <row r="49" spans="1:1" s="3" customFormat="1" ht="12" x14ac:dyDescent="0.2">
      <c r="A49" s="5"/>
    </row>
    <row r="50" spans="1:1" s="3" customFormat="1" ht="12" x14ac:dyDescent="0.2">
      <c r="A50" s="5"/>
    </row>
    <row r="51" spans="1:1" s="3" customFormat="1" ht="12" x14ac:dyDescent="0.2">
      <c r="A51" s="5"/>
    </row>
    <row r="52" spans="1:1" s="3" customFormat="1" ht="12" x14ac:dyDescent="0.2">
      <c r="A52" s="5"/>
    </row>
    <row r="53" spans="1:1" s="3" customFormat="1" ht="12" x14ac:dyDescent="0.2">
      <c r="A53" s="5"/>
    </row>
    <row r="54" spans="1:1" s="3" customFormat="1" ht="12" x14ac:dyDescent="0.2">
      <c r="A54" s="5"/>
    </row>
    <row r="55" spans="1:1" s="3" customFormat="1" ht="12" x14ac:dyDescent="0.2">
      <c r="A55" s="5"/>
    </row>
    <row r="56" spans="1:1" s="3" customFormat="1" ht="12" x14ac:dyDescent="0.2">
      <c r="A56" s="5"/>
    </row>
    <row r="57" spans="1:1" s="3" customFormat="1" ht="12" x14ac:dyDescent="0.2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s="1" customFormat="1" ht="12" x14ac:dyDescent="0.2">
      <c r="A65" s="5"/>
    </row>
    <row r="66" spans="1:1" s="1" customFormat="1" ht="12" x14ac:dyDescent="0.2">
      <c r="A66" s="5"/>
    </row>
    <row r="67" spans="1:1" s="1" customFormat="1" ht="12" x14ac:dyDescent="0.2">
      <c r="A67" s="5"/>
    </row>
    <row r="68" spans="1:1" s="3" customFormat="1" ht="12" x14ac:dyDescent="0.2">
      <c r="A68" s="5"/>
    </row>
    <row r="69" spans="1:1" s="3" customFormat="1" ht="12" x14ac:dyDescent="0.2">
      <c r="A69" s="5"/>
    </row>
    <row r="70" spans="1:1" s="3" customFormat="1" ht="12" x14ac:dyDescent="0.2">
      <c r="A70" s="5"/>
    </row>
    <row r="71" spans="1:1" s="3" customFormat="1" ht="12" x14ac:dyDescent="0.2">
      <c r="A71" s="5"/>
    </row>
    <row r="72" spans="1:1" s="3" customFormat="1" ht="12" x14ac:dyDescent="0.2">
      <c r="A72" s="5"/>
    </row>
    <row r="73" spans="1:1" ht="15.75" customHeight="1" x14ac:dyDescent="0.25"/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s="1" customFormat="1" ht="12" x14ac:dyDescent="0.2">
      <c r="A78" s="5"/>
    </row>
    <row r="79" spans="1:1" s="1" customFormat="1" ht="12" x14ac:dyDescent="0.2">
      <c r="A79" s="5"/>
    </row>
    <row r="80" spans="1:1" s="3" customFormat="1" ht="12" x14ac:dyDescent="0.2">
      <c r="A80" s="5"/>
    </row>
    <row r="81" spans="1:1" s="3" customFormat="1" ht="12" x14ac:dyDescent="0.2">
      <c r="A81" s="5"/>
    </row>
    <row r="82" spans="1:1" s="3" customFormat="1" ht="12" x14ac:dyDescent="0.2">
      <c r="A82" s="5"/>
    </row>
    <row r="83" spans="1:1" s="3" customFormat="1" ht="12" x14ac:dyDescent="0.2">
      <c r="A83" s="5"/>
    </row>
    <row r="84" spans="1:1" x14ac:dyDescent="0.25">
      <c r="A84" s="5"/>
    </row>
    <row r="85" spans="1:1" ht="15" customHeight="1" x14ac:dyDescent="0.25">
      <c r="A85" s="5"/>
    </row>
    <row r="86" spans="1:1" x14ac:dyDescent="0.25">
      <c r="A86" s="5"/>
    </row>
    <row r="87" spans="1:1" x14ac:dyDescent="0.25">
      <c r="A87" s="5"/>
    </row>
    <row r="88" spans="1:1" ht="15" customHeight="1" x14ac:dyDescent="0.25">
      <c r="A88" s="5"/>
    </row>
    <row r="89" spans="1:1" x14ac:dyDescent="0.25">
      <c r="A89" s="5"/>
    </row>
    <row r="90" spans="1:1" s="1" customFormat="1" ht="12" x14ac:dyDescent="0.2">
      <c r="A90" s="5"/>
    </row>
    <row r="91" spans="1:1" s="1" customFormat="1" ht="12" x14ac:dyDescent="0.2">
      <c r="A91" s="5"/>
    </row>
    <row r="92" spans="1:1" s="3" customFormat="1" ht="12" x14ac:dyDescent="0.2">
      <c r="A92" s="5"/>
    </row>
    <row r="93" spans="1:1" s="3" customFormat="1" ht="12" x14ac:dyDescent="0.2">
      <c r="A93" s="5"/>
    </row>
    <row r="94" spans="1:1" s="3" customFormat="1" ht="12" x14ac:dyDescent="0.2">
      <c r="A94" s="5"/>
    </row>
    <row r="95" spans="1:1" s="3" customFormat="1" ht="12" x14ac:dyDescent="0.2">
      <c r="A95" s="5"/>
    </row>
    <row r="96" spans="1:1" x14ac:dyDescent="0.25">
      <c r="A96" s="5"/>
    </row>
    <row r="97" spans="1:1" s="1" customFormat="1" ht="12" x14ac:dyDescent="0.2">
      <c r="A97" s="5"/>
    </row>
    <row r="98" spans="1:1" ht="15" customHeight="1" x14ac:dyDescent="0.25">
      <c r="A98" s="5"/>
    </row>
    <row r="99" spans="1:1" x14ac:dyDescent="0.25">
      <c r="A99" s="5"/>
    </row>
    <row r="100" spans="1:1" ht="15" customHeight="1" x14ac:dyDescent="0.25">
      <c r="A100" s="5"/>
    </row>
    <row r="101" spans="1:1" s="3" customFormat="1" ht="15" customHeight="1" x14ac:dyDescent="0.2">
      <c r="A101" s="5"/>
    </row>
    <row r="102" spans="1:1" s="3" customFormat="1" ht="12" x14ac:dyDescent="0.2">
      <c r="A102" s="5"/>
    </row>
    <row r="103" spans="1:1" s="1" customFormat="1" ht="12" x14ac:dyDescent="0.2">
      <c r="A103" s="5"/>
    </row>
    <row r="104" spans="1:1" s="1" customFormat="1" x14ac:dyDescent="0.25">
      <c r="A104" s="4"/>
    </row>
    <row r="105" spans="1:1" s="1" customFormat="1" ht="15" customHeight="1" x14ac:dyDescent="0.25">
      <c r="A105" s="4"/>
    </row>
    <row r="106" spans="1:1" s="1" customFormat="1" ht="15" customHeight="1" x14ac:dyDescent="0.25">
      <c r="A106" s="4"/>
    </row>
    <row r="107" spans="1:1" s="1" customFormat="1" x14ac:dyDescent="0.25">
      <c r="A107" s="4"/>
    </row>
    <row r="108" spans="1:1" s="1" customFormat="1" ht="15" customHeight="1" x14ac:dyDescent="0.25">
      <c r="A108" s="4"/>
    </row>
    <row r="109" spans="1:1" s="1" customFormat="1" x14ac:dyDescent="0.25">
      <c r="A109" s="4"/>
    </row>
    <row r="110" spans="1:1" s="1" customFormat="1" ht="12" x14ac:dyDescent="0.2">
      <c r="A110" s="5"/>
    </row>
    <row r="111" spans="1:1" s="1" customFormat="1" ht="15" customHeight="1" x14ac:dyDescent="0.25">
      <c r="A111" s="4"/>
    </row>
    <row r="112" spans="1:1" s="1" customFormat="1" x14ac:dyDescent="0.25">
      <c r="A112" s="4"/>
    </row>
    <row r="113" spans="1:1" s="1" customFormat="1" ht="15" customHeight="1" x14ac:dyDescent="0.25">
      <c r="A113" s="4"/>
    </row>
    <row r="114" spans="1:1" s="1" customFormat="1" ht="15" customHeight="1" x14ac:dyDescent="0.25">
      <c r="A114" s="4"/>
    </row>
    <row r="115" spans="1:1" s="1" customFormat="1" x14ac:dyDescent="0.25">
      <c r="A115" s="4"/>
    </row>
    <row r="116" spans="1:1" s="1" customFormat="1" ht="15" customHeight="1" x14ac:dyDescent="0.25">
      <c r="A116" s="4"/>
    </row>
    <row r="117" spans="1:1" s="1" customFormat="1" x14ac:dyDescent="0.25">
      <c r="A117" s="4"/>
    </row>
    <row r="118" spans="1:1" s="1" customFormat="1" x14ac:dyDescent="0.25">
      <c r="A118" s="4"/>
    </row>
    <row r="119" spans="1:1" s="1" customFormat="1" x14ac:dyDescent="0.25">
      <c r="A119" s="4"/>
    </row>
    <row r="120" spans="1:1" s="1" customFormat="1" ht="12" x14ac:dyDescent="0.2">
      <c r="A120" s="5"/>
    </row>
    <row r="121" spans="1:1" s="1" customFormat="1" ht="15" customHeight="1" x14ac:dyDescent="0.25">
      <c r="A121" s="4"/>
    </row>
    <row r="122" spans="1:1" s="1" customFormat="1" x14ac:dyDescent="0.25">
      <c r="A122" s="4"/>
    </row>
    <row r="123" spans="1:1" s="1" customFormat="1" ht="15" customHeight="1" x14ac:dyDescent="0.25">
      <c r="A123" s="4"/>
    </row>
    <row r="124" spans="1:1" s="1" customFormat="1" ht="15" customHeight="1" x14ac:dyDescent="0.25">
      <c r="A124" s="4"/>
    </row>
    <row r="125" spans="1:1" s="1" customFormat="1" x14ac:dyDescent="0.25">
      <c r="A125" s="4"/>
    </row>
    <row r="126" spans="1:1" s="1" customFormat="1" x14ac:dyDescent="0.25">
      <c r="A126" s="4"/>
    </row>
    <row r="127" spans="1:1" s="1" customFormat="1" x14ac:dyDescent="0.25">
      <c r="A127" s="4"/>
    </row>
    <row r="128" spans="1:1" s="1" customFormat="1" x14ac:dyDescent="0.25">
      <c r="A128" s="4"/>
    </row>
    <row r="129" spans="1:1" x14ac:dyDescent="0.25">
      <c r="A129" s="5"/>
    </row>
    <row r="130" spans="1:1" x14ac:dyDescent="0.25">
      <c r="A130" s="5"/>
    </row>
    <row r="131" spans="1:1" ht="15" customHeight="1" x14ac:dyDescent="0.25">
      <c r="A131" s="5"/>
    </row>
    <row r="132" spans="1:1" x14ac:dyDescent="0.25">
      <c r="A132" s="5"/>
    </row>
    <row r="133" spans="1:1" x14ac:dyDescent="0.25">
      <c r="A133" s="5"/>
    </row>
    <row r="134" spans="1:1" ht="15" customHeight="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</sheetData>
  <sortState xmlns:xlrd2="http://schemas.microsoft.com/office/spreadsheetml/2017/richdata2" ref="A14:J32">
    <sortCondition ref="B14:B32"/>
  </sortState>
  <mergeCells count="12">
    <mergeCell ref="B40:J40"/>
    <mergeCell ref="B41:J41"/>
    <mergeCell ref="A34:J34"/>
    <mergeCell ref="A35:J35"/>
    <mergeCell ref="B36:J36"/>
    <mergeCell ref="B37:J37"/>
    <mergeCell ref="B38:J38"/>
    <mergeCell ref="A1:J1"/>
    <mergeCell ref="A11:J11"/>
    <mergeCell ref="A12:J12"/>
    <mergeCell ref="A33:E33"/>
    <mergeCell ref="B39:J39"/>
  </mergeCells>
  <dataValidations disablePrompts="1" count="6">
    <dataValidation type="whole" allowBlank="1" showInputMessage="1" showErrorMessage="1" sqref="IC47 RY47 ABU47" xr:uid="{00000000-0002-0000-0100-000000000000}">
      <formula1>0</formula1>
      <formula2>100</formula2>
    </dataValidation>
    <dataValidation allowBlank="1" showInputMessage="1" showErrorMessage="1" promptTitle="ATENÇÃO" sqref="ID44 RZ44 ABV44" xr:uid="{00000000-0002-0000-0100-000001000000}">
      <formula1>0</formula1>
      <formula2>10000</formula2>
    </dataValidation>
    <dataValidation allowBlank="1" showInputMessage="1" showErrorMessage="1" prompt="O VALOR A SER PREENCHIDO DEVERÁ SE REFERIR A UM PROFISSIONAL." sqref="IC43 RY43 ABU43" xr:uid="{00000000-0002-0000-0100-000002000000}">
      <formula1>0</formula1>
      <formula2>0</formula2>
    </dataValidation>
    <dataValidation type="decimal" allowBlank="1" showInputMessage="1" showErrorMessage="1" promptTitle="ATENÇÃO" prompt="O VALOR A SER  PREENCHIDO DEVERÁ SE REFERIR A UM PROFISSIONAL" sqref="ID45 RZ45 ABV45" xr:uid="{00000000-0002-0000-0100-000003000000}">
      <formula1>0</formula1>
      <formula2>10000</formula2>
    </dataValidation>
    <dataValidation type="decimal" allowBlank="1" showInputMessage="1" showErrorMessage="1" promptTitle="ATENÇÃO" prompt="O VALOR A SER  PREENCHIDO DEVERÁ SE REFERIR A UM PROFISSIONAL." sqref="ID46 RZ46 ABV46" xr:uid="{00000000-0002-0000-0100-000004000000}">
      <formula1>0</formula1>
      <formula2>10000</formula2>
    </dataValidation>
    <dataValidation type="decimal" allowBlank="1" showInputMessage="1" showErrorMessage="1" promptTitle="ATENÇÃO" sqref="ID97 RZ97 ABV97" xr:uid="{00000000-0002-0000-0100-000005000000}">
      <formula1>0</formula1>
      <formula2>20000</formula2>
    </dataValidation>
  </dataValidations>
  <pageMargins left="0.70866141732283472" right="0.70866141732283472" top="1.3385826771653544" bottom="0.74803149606299213" header="0.31496062992125984" footer="0.31496062992125984"/>
  <pageSetup paperSize="9" scale="50" firstPageNumber="0" orientation="portrait" r:id="rId1"/>
  <headerFooter>
    <oddHeader>&amp;C&amp;G
SERVIÇO PÚBLICO FEDERAL
MINISTÉRIO DA EDUCAÇÃO
UNIVERSIDADE FEDERAL DO SUL DA BAHIA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74"/>
  <sheetViews>
    <sheetView view="pageBreakPreview" topLeftCell="A112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231</v>
      </c>
      <c r="C13" s="34">
        <v>96</v>
      </c>
      <c r="D13" s="93">
        <v>2176.11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15.75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2176.11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163">
        <f>ROUND(SUM(D17:D18),2)</f>
        <v>2176.11</v>
      </c>
    </row>
    <row r="20" spans="1:4" s="1" customFormat="1" ht="15.75" customHeight="1" x14ac:dyDescent="0.2">
      <c r="A20" s="243" t="s">
        <v>23</v>
      </c>
      <c r="B20" s="243"/>
      <c r="C20" s="243"/>
      <c r="D20" s="243"/>
    </row>
    <row r="21" spans="1:4" ht="26.2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162">
        <v>0</v>
      </c>
    </row>
    <row r="23" spans="1:4" ht="15.75" customHeight="1" x14ac:dyDescent="0.25">
      <c r="A23" s="38" t="s">
        <v>25</v>
      </c>
      <c r="B23" s="35" t="s">
        <v>26</v>
      </c>
      <c r="C23" s="36">
        <v>0</v>
      </c>
      <c r="D23" s="88">
        <f>ROUND((C23*D19),2)</f>
        <v>0</v>
      </c>
    </row>
    <row r="24" spans="1:4" ht="15.75" customHeight="1" x14ac:dyDescent="0.25">
      <c r="A24" s="61" t="s">
        <v>19</v>
      </c>
      <c r="B24" s="62" t="s">
        <v>20</v>
      </c>
      <c r="C24" s="61"/>
      <c r="D24" s="164"/>
    </row>
    <row r="25" spans="1:4" s="1" customFormat="1" ht="15.75" customHeight="1" x14ac:dyDescent="0.25">
      <c r="A25" s="249" t="s">
        <v>27</v>
      </c>
      <c r="B25" s="249"/>
      <c r="C25" s="249"/>
      <c r="D25" s="165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s="1" customFormat="1" ht="15.75" customHeight="1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166">
        <f>D19</f>
        <v>2176.11</v>
      </c>
    </row>
    <row r="30" spans="1:4" ht="15.75" x14ac:dyDescent="0.25">
      <c r="A30" s="40" t="s">
        <v>34</v>
      </c>
      <c r="B30" s="41" t="s">
        <v>35</v>
      </c>
      <c r="C30" s="41"/>
      <c r="D30" s="162">
        <f>D25</f>
        <v>0</v>
      </c>
    </row>
    <row r="31" spans="1:4" ht="15.75" x14ac:dyDescent="0.25">
      <c r="A31" s="239" t="s">
        <v>37</v>
      </c>
      <c r="B31" s="239"/>
      <c r="C31" s="239"/>
      <c r="D31" s="163">
        <f>SUM(D29:D30)</f>
        <v>2176.11</v>
      </c>
    </row>
    <row r="32" spans="1:4" ht="15.75" x14ac:dyDescent="0.25">
      <c r="A32" s="59"/>
      <c r="B32" s="59"/>
      <c r="C32" s="59"/>
      <c r="D32" s="60"/>
    </row>
    <row r="33" spans="1:4" s="1" customFormat="1" ht="15.75" customHeight="1" x14ac:dyDescent="0.2">
      <c r="A33" s="243" t="s">
        <v>38</v>
      </c>
      <c r="B33" s="243"/>
      <c r="C33" s="243"/>
      <c r="D33" s="243"/>
    </row>
    <row r="34" spans="1:4" s="1" customFormat="1" ht="25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x14ac:dyDescent="0.25">
      <c r="A35" s="40" t="s">
        <v>16</v>
      </c>
      <c r="B35" s="41" t="s">
        <v>40</v>
      </c>
      <c r="C35" s="42">
        <v>9.3700000000000006E-2</v>
      </c>
      <c r="D35" s="162">
        <f>ROUND(($D$19*C35),2)</f>
        <v>203.9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67.89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163">
        <f>ROUND(SUM(D35:D36),2)</f>
        <v>271.79000000000002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15.7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167">
        <f>D19+D37</f>
        <v>2447.9</v>
      </c>
    </row>
    <row r="41" spans="1:4" s="1" customFormat="1" ht="25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x14ac:dyDescent="0.25">
      <c r="A42" s="40" t="s">
        <v>16</v>
      </c>
      <c r="B42" s="41" t="s">
        <v>50</v>
      </c>
      <c r="C42" s="42">
        <v>0.2</v>
      </c>
      <c r="D42" s="162">
        <f t="shared" ref="D42:D49" si="0">ROUND(($D$40*C42),2)</f>
        <v>489.58</v>
      </c>
    </row>
    <row r="43" spans="1:4" s="1" customFormat="1" ht="15.75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36.72</v>
      </c>
    </row>
    <row r="44" spans="1:4" s="1" customFormat="1" ht="15.75" x14ac:dyDescent="0.25">
      <c r="A44" s="40" t="s">
        <v>19</v>
      </c>
      <c r="B44" s="41" t="s">
        <v>54</v>
      </c>
      <c r="C44" s="42">
        <v>0.01</v>
      </c>
      <c r="D44" s="58">
        <f t="shared" si="0"/>
        <v>24.48</v>
      </c>
    </row>
    <row r="45" spans="1:4" s="1" customFormat="1" ht="15.75" x14ac:dyDescent="0.25">
      <c r="A45" s="40" t="s">
        <v>56</v>
      </c>
      <c r="B45" s="41" t="s">
        <v>57</v>
      </c>
      <c r="C45" s="42">
        <v>2E-3</v>
      </c>
      <c r="D45" s="58">
        <f t="shared" si="0"/>
        <v>4.9000000000000004</v>
      </c>
    </row>
    <row r="46" spans="1:4" s="1" customFormat="1" ht="15.75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61.2</v>
      </c>
    </row>
    <row r="47" spans="1:4" s="1" customFormat="1" ht="15.75" x14ac:dyDescent="0.25">
      <c r="A47" s="40" t="s">
        <v>62</v>
      </c>
      <c r="B47" s="41" t="s">
        <v>63</v>
      </c>
      <c r="C47" s="42">
        <v>0.08</v>
      </c>
      <c r="D47" s="58">
        <f t="shared" si="0"/>
        <v>195.83</v>
      </c>
    </row>
    <row r="48" spans="1:4" s="1" customFormat="1" ht="31.5" x14ac:dyDescent="0.25">
      <c r="A48" s="38" t="s">
        <v>65</v>
      </c>
      <c r="B48" s="44" t="s">
        <v>66</v>
      </c>
      <c r="C48" s="183"/>
      <c r="D48" s="170">
        <f t="shared" si="0"/>
        <v>0</v>
      </c>
    </row>
    <row r="49" spans="1:4" s="1" customFormat="1" ht="15.75" x14ac:dyDescent="0.25">
      <c r="A49" s="40" t="s">
        <v>68</v>
      </c>
      <c r="B49" s="41" t="s">
        <v>69</v>
      </c>
      <c r="C49" s="42">
        <v>6.0000000000000001E-3</v>
      </c>
      <c r="D49" s="162">
        <f t="shared" si="0"/>
        <v>14.69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163">
        <f>SUM(D42:D49)</f>
        <v>827.40000000000009</v>
      </c>
    </row>
    <row r="51" spans="1:4" s="1" customFormat="1" ht="15.75" customHeight="1" x14ac:dyDescent="0.25">
      <c r="A51" s="160"/>
      <c r="B51" s="160"/>
      <c r="C51" s="55"/>
      <c r="D51" s="168"/>
    </row>
    <row r="52" spans="1:4" s="1" customFormat="1" ht="15.75" customHeight="1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153.61000000000001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s="1" customFormat="1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ht="15.75" x14ac:dyDescent="0.25">
      <c r="A60" s="239" t="s">
        <v>84</v>
      </c>
      <c r="B60" s="239"/>
      <c r="C60" s="239"/>
      <c r="D60" s="87">
        <f>SUM(D53:D59)</f>
        <v>567.20000000000005</v>
      </c>
    </row>
    <row r="61" spans="1:4" s="1" customFormat="1" ht="15.75" customHeight="1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271.79000000000002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827.40000000000009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567.20000000000005</v>
      </c>
    </row>
    <row r="67" spans="1:4" ht="15.75" x14ac:dyDescent="0.25">
      <c r="A67" s="244" t="s">
        <v>98</v>
      </c>
      <c r="B67" s="245"/>
      <c r="C67" s="43">
        <f>SUM(C64:C66)</f>
        <v>0.46290000000000009</v>
      </c>
      <c r="D67" s="87">
        <f>SUM(D64:D66)</f>
        <v>1666.39</v>
      </c>
    </row>
    <row r="68" spans="1:4" s="1" customFormat="1" ht="15.75" customHeight="1" x14ac:dyDescent="0.25">
      <c r="A68" s="59"/>
      <c r="B68" s="59"/>
      <c r="C68" s="59"/>
      <c r="D68" s="60"/>
    </row>
    <row r="69" spans="1:4" ht="25.5" customHeight="1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167">
        <f>SUM(D31,D37,D50)</f>
        <v>3275.3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55">
        <f>(0.1*(1/12))</f>
        <v>8.3333333333333332E-3</v>
      </c>
      <c r="D73" s="86">
        <f t="shared" ref="D73:D78" si="1">ROUND(C73*$D$70,2)</f>
        <v>27.29</v>
      </c>
    </row>
    <row r="74" spans="1:4" ht="15.75" x14ac:dyDescent="0.25">
      <c r="A74" s="40" t="s">
        <v>25</v>
      </c>
      <c r="B74" s="47" t="s">
        <v>104</v>
      </c>
      <c r="C74" s="42">
        <f>0.08*C73</f>
        <v>6.6666666666666664E-4</v>
      </c>
      <c r="D74" s="86">
        <f t="shared" si="1"/>
        <v>2.1800000000000002</v>
      </c>
    </row>
    <row r="75" spans="1:4" ht="15.75" x14ac:dyDescent="0.25">
      <c r="A75" s="40" t="s">
        <v>19</v>
      </c>
      <c r="B75" s="47" t="s">
        <v>106</v>
      </c>
      <c r="C75" s="42">
        <f>0.08*0.4*0.05</f>
        <v>1.6000000000000001E-3</v>
      </c>
      <c r="D75" s="86">
        <f t="shared" si="1"/>
        <v>5.24</v>
      </c>
    </row>
    <row r="76" spans="1:4" ht="15.75" x14ac:dyDescent="0.25">
      <c r="A76" s="40" t="s">
        <v>56</v>
      </c>
      <c r="B76" s="66" t="s">
        <v>108</v>
      </c>
      <c r="C76" s="55">
        <f>7/30/12</f>
        <v>1.9444444444444445E-2</v>
      </c>
      <c r="D76" s="86">
        <f t="shared" si="1"/>
        <v>63.69</v>
      </c>
    </row>
    <row r="77" spans="1:4" s="1" customFormat="1" ht="15.75" customHeight="1" x14ac:dyDescent="0.25">
      <c r="A77" s="40" t="s">
        <v>59</v>
      </c>
      <c r="B77" s="47" t="s">
        <v>110</v>
      </c>
      <c r="C77" s="42">
        <f>C50*C76</f>
        <v>6.5722222222222241E-3</v>
      </c>
      <c r="D77" s="86">
        <f t="shared" si="1"/>
        <v>21.53</v>
      </c>
    </row>
    <row r="78" spans="1:4" ht="25.5" customHeight="1" x14ac:dyDescent="0.25">
      <c r="A78" s="40" t="s">
        <v>62</v>
      </c>
      <c r="B78" s="47" t="s">
        <v>112</v>
      </c>
      <c r="C78" s="42">
        <f>(0.08*(0.5)/12)</f>
        <v>3.3333333333333335E-3</v>
      </c>
      <c r="D78" s="86">
        <f t="shared" si="1"/>
        <v>10.92</v>
      </c>
    </row>
    <row r="79" spans="1:4" ht="25.5" customHeight="1" x14ac:dyDescent="0.25">
      <c r="A79" s="244" t="s">
        <v>114</v>
      </c>
      <c r="B79" s="245"/>
      <c r="C79" s="43">
        <f>SUM(C73:C78)</f>
        <v>3.9949999999999999E-2</v>
      </c>
      <c r="D79" s="163">
        <f>ROUND(SUM(D73:D78),2)</f>
        <v>130.85</v>
      </c>
    </row>
    <row r="80" spans="1:4" s="1" customFormat="1" ht="15.75" customHeight="1" x14ac:dyDescent="0.25">
      <c r="A80" s="59"/>
      <c r="B80" s="59"/>
      <c r="C80" s="59"/>
      <c r="D80" s="60"/>
    </row>
    <row r="81" spans="1:4" ht="25.5" customHeight="1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167">
        <f>D19+D67+D79</f>
        <v>3973.35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203.9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162">
        <f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162">
        <f>ROUND(C89*$D$29,2)</f>
        <v>0</v>
      </c>
    </row>
    <row r="90" spans="1:4" ht="15.75" x14ac:dyDescent="0.25">
      <c r="A90" s="40" t="s">
        <v>62</v>
      </c>
      <c r="B90" s="41" t="s">
        <v>20</v>
      </c>
      <c r="C90" s="42"/>
      <c r="D90" s="162">
        <f>ROUND(C90*$D$29,2)</f>
        <v>0</v>
      </c>
    </row>
    <row r="91" spans="1:4" ht="15.75" x14ac:dyDescent="0.25">
      <c r="A91" s="244" t="s">
        <v>130</v>
      </c>
      <c r="B91" s="245"/>
      <c r="C91" s="43">
        <f>SUM(C86:C90)</f>
        <v>9.3700000000000006E-2</v>
      </c>
      <c r="D91" s="163">
        <f>ROUND(SUM(D86:D90),2)</f>
        <v>203.9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x14ac:dyDescent="0.2">
      <c r="A93" s="243" t="s">
        <v>132</v>
      </c>
      <c r="B93" s="243"/>
      <c r="C93" s="243"/>
      <c r="D93" s="243"/>
    </row>
    <row r="94" spans="1:4" s="1" customFormat="1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ht="15.75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s="1" customFormat="1" ht="15.75" customHeight="1" x14ac:dyDescent="0.25">
      <c r="A96" s="40" t="s">
        <v>25</v>
      </c>
      <c r="B96" s="41" t="s">
        <v>209</v>
      </c>
      <c r="C96" s="42"/>
      <c r="D96" s="187"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v>0</v>
      </c>
    </row>
    <row r="98" spans="1:4" ht="15.75" x14ac:dyDescent="0.25">
      <c r="A98" s="40" t="s">
        <v>56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ht="15.75" x14ac:dyDescent="0.25">
      <c r="A102" s="242" t="s">
        <v>137</v>
      </c>
      <c r="B102" s="242"/>
      <c r="C102" s="242"/>
      <c r="D102" s="167">
        <f>SUM(D82+D91+D99)</f>
        <v>4177.25</v>
      </c>
    </row>
    <row r="103" spans="1:4" s="1" customFormat="1" ht="15.75" customHeight="1" x14ac:dyDescent="0.2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4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4177.25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58">
        <f>ROUND(D106/C107,2)</f>
        <v>4572.8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29.72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58">
        <f>ROUND($D$107*C110,2)</f>
        <v>137.18</v>
      </c>
    </row>
    <row r="111" spans="1:4" s="3" customFormat="1" ht="15.75" x14ac:dyDescent="0.25">
      <c r="A111" s="40"/>
      <c r="B111" s="41" t="s">
        <v>147</v>
      </c>
      <c r="C111" s="42"/>
      <c r="D111" s="162">
        <f>ROUND($D$107*C111,2)</f>
        <v>0</v>
      </c>
    </row>
    <row r="112" spans="1:4" s="3" customFormat="1" ht="15.75" x14ac:dyDescent="0.25">
      <c r="A112" s="40"/>
      <c r="B112" s="41" t="s">
        <v>148</v>
      </c>
      <c r="C112" s="42"/>
      <c r="D112" s="162">
        <f>ROUND($D$107*C112,2)</f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162">
        <f>ROUND($D$107*C113,2)</f>
        <v>228.64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168">
        <f>SUM(D109:D113)</f>
        <v>395.53999999999996</v>
      </c>
    </row>
    <row r="115" spans="1:7" s="3" customFormat="1" ht="15.75" x14ac:dyDescent="0.25">
      <c r="A115" s="239" t="s">
        <v>151</v>
      </c>
      <c r="B115" s="239"/>
      <c r="C115" s="239"/>
      <c r="D115" s="163">
        <f>ROUND(SUM(D104:D105,D114),2)</f>
        <v>395.54</v>
      </c>
      <c r="G115" s="28"/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3" customFormat="1" ht="15.75" x14ac:dyDescent="0.25">
      <c r="A118" s="56"/>
      <c r="B118" s="39" t="s">
        <v>155</v>
      </c>
      <c r="C118" s="57"/>
      <c r="D118" s="46" t="s">
        <v>15</v>
      </c>
    </row>
    <row r="119" spans="1:7" s="1" customFormat="1" ht="15.75" customHeight="1" x14ac:dyDescent="0.25">
      <c r="A119" s="40" t="s">
        <v>16</v>
      </c>
      <c r="B119" s="41" t="s">
        <v>156</v>
      </c>
      <c r="C119" s="42"/>
      <c r="D119" s="58">
        <f>D19</f>
        <v>2176.11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1666.39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3.9949999999999999E-2</v>
      </c>
      <c r="D121" s="162">
        <f>D79</f>
        <v>130.85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203.9</v>
      </c>
    </row>
    <row r="123" spans="1:7" s="3" customFormat="1" ht="15.75" x14ac:dyDescent="0.25">
      <c r="A123" s="40" t="s">
        <v>59</v>
      </c>
      <c r="B123" s="41" t="s">
        <v>160</v>
      </c>
      <c r="C123" s="42"/>
      <c r="D123" s="162">
        <f>D99</f>
        <v>0</v>
      </c>
    </row>
    <row r="124" spans="1:7" s="1" customFormat="1" ht="15.75" x14ac:dyDescent="0.25">
      <c r="A124" s="244" t="s">
        <v>161</v>
      </c>
      <c r="B124" s="247"/>
      <c r="C124" s="72">
        <f>SUM(C119:C123)</f>
        <v>0.59655000000000014</v>
      </c>
      <c r="D124" s="163">
        <f>SUM(D119:D123)</f>
        <v>4177.25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162">
        <f>D115</f>
        <v>395.54</v>
      </c>
    </row>
    <row r="126" spans="1:7" s="3" customFormat="1" ht="15.75" x14ac:dyDescent="0.25">
      <c r="A126" s="239" t="s">
        <v>211</v>
      </c>
      <c r="B126" s="239"/>
      <c r="C126" s="239"/>
      <c r="D126" s="163">
        <f>SUM(D124:D125)</f>
        <v>4572.79</v>
      </c>
    </row>
    <row r="127" spans="1:7" s="3" customFormat="1" ht="12" x14ac:dyDescent="0.2">
      <c r="A127" s="1"/>
    </row>
    <row r="128" spans="1:7" s="3" customFormat="1" ht="12" x14ac:dyDescent="0.2">
      <c r="A128" s="1"/>
    </row>
    <row r="129" spans="1:4" x14ac:dyDescent="0.25">
      <c r="A129" s="1"/>
    </row>
    <row r="130" spans="1:4" s="1" customFormat="1" ht="12" x14ac:dyDescent="0.2"/>
    <row r="131" spans="1:4" ht="15" customHeight="1" x14ac:dyDescent="0.25">
      <c r="A131" s="1"/>
    </row>
    <row r="132" spans="1:4" x14ac:dyDescent="0.25">
      <c r="A132" s="237" t="s">
        <v>346</v>
      </c>
      <c r="B132" s="237"/>
      <c r="C132" s="237"/>
      <c r="D132" s="237"/>
    </row>
    <row r="133" spans="1:4" ht="15" customHeight="1" x14ac:dyDescent="0.25">
      <c r="A133" s="237" t="s">
        <v>347</v>
      </c>
      <c r="B133" s="237"/>
      <c r="C133" s="237"/>
      <c r="D133" s="237"/>
    </row>
    <row r="134" spans="1:4" s="3" customFormat="1" ht="15" customHeight="1" x14ac:dyDescent="0.25">
      <c r="A134" s="238" t="s">
        <v>344</v>
      </c>
      <c r="B134" s="238"/>
      <c r="C134" s="238"/>
      <c r="D134" s="238"/>
    </row>
    <row r="135" spans="1:4" s="3" customFormat="1" x14ac:dyDescent="0.25">
      <c r="A135" s="238" t="s">
        <v>345</v>
      </c>
      <c r="B135" s="238"/>
      <c r="C135" s="238"/>
      <c r="D135" s="238"/>
    </row>
    <row r="136" spans="1:4" s="1" customFormat="1" ht="12" x14ac:dyDescent="0.2"/>
    <row r="137" spans="1:4" s="1" customFormat="1" x14ac:dyDescent="0.25">
      <c r="A137"/>
    </row>
    <row r="138" spans="1:4" s="1" customFormat="1" ht="15" customHeigh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5" customHeight="1" x14ac:dyDescent="0.25">
      <c r="A141"/>
    </row>
    <row r="142" spans="1:4" s="1" customFormat="1" x14ac:dyDescent="0.25">
      <c r="A142"/>
    </row>
    <row r="143" spans="1:4" s="1" customFormat="1" ht="12" x14ac:dyDescent="0.2"/>
    <row r="144" spans="1:4" s="1" customFormat="1" ht="15" customHeight="1" x14ac:dyDescent="0.25">
      <c r="A144"/>
    </row>
    <row r="145" spans="1:1" s="1" customFormat="1" x14ac:dyDescent="0.25">
      <c r="A145"/>
    </row>
    <row r="146" spans="1:1" s="1" customFormat="1" ht="15" customHeigh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ht="15" customHeigh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x14ac:dyDescent="0.25">
      <c r="A152"/>
    </row>
    <row r="153" spans="1:1" s="1" customFormat="1" ht="12" x14ac:dyDescent="0.2"/>
    <row r="154" spans="1:1" s="1" customFormat="1" ht="15" customHeight="1" x14ac:dyDescent="0.25">
      <c r="A154"/>
    </row>
    <row r="155" spans="1:1" s="1" customFormat="1" x14ac:dyDescent="0.25">
      <c r="A155"/>
    </row>
    <row r="156" spans="1:1" s="1" customFormat="1" ht="15" customHeight="1" x14ac:dyDescent="0.25">
      <c r="A156"/>
    </row>
    <row r="157" spans="1:1" s="1" customFormat="1" ht="15" customHeigh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s="1" customFormat="1" x14ac:dyDescent="0.25">
      <c r="A161"/>
    </row>
    <row r="162" spans="1:1" x14ac:dyDescent="0.25">
      <c r="A162" s="1"/>
    </row>
    <row r="163" spans="1:1" x14ac:dyDescent="0.25">
      <c r="A163" s="1"/>
    </row>
    <row r="164" spans="1:1" ht="15" customHeight="1" x14ac:dyDescent="0.25">
      <c r="A164" s="1"/>
    </row>
    <row r="165" spans="1:1" x14ac:dyDescent="0.25">
      <c r="A165" s="1"/>
    </row>
    <row r="166" spans="1:1" x14ac:dyDescent="0.25">
      <c r="A166" s="1"/>
    </row>
    <row r="167" spans="1:1" ht="15" customHeight="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</sheetData>
  <mergeCells count="41">
    <mergeCell ref="A70:C70"/>
    <mergeCell ref="A81:D81"/>
    <mergeCell ref="A99:C99"/>
    <mergeCell ref="A93:D93"/>
    <mergeCell ref="A101:D101"/>
    <mergeCell ref="A60:C60"/>
    <mergeCell ref="A62:D62"/>
    <mergeCell ref="A67:B67"/>
    <mergeCell ref="A69:D69"/>
    <mergeCell ref="A40:C40"/>
    <mergeCell ref="A41:B41"/>
    <mergeCell ref="A50:B50"/>
    <mergeCell ref="A102:C102"/>
    <mergeCell ref="A115:C115"/>
    <mergeCell ref="A1:D1"/>
    <mergeCell ref="A11:D11"/>
    <mergeCell ref="A14:D14"/>
    <mergeCell ref="A15:D15"/>
    <mergeCell ref="A19:C19"/>
    <mergeCell ref="A20:D20"/>
    <mergeCell ref="A25:C25"/>
    <mergeCell ref="A27:D27"/>
    <mergeCell ref="A52:C52"/>
    <mergeCell ref="A31:C31"/>
    <mergeCell ref="A33:D33"/>
    <mergeCell ref="A34:B34"/>
    <mergeCell ref="A37:B37"/>
    <mergeCell ref="A39:D39"/>
    <mergeCell ref="A72:D72"/>
    <mergeCell ref="A79:B79"/>
    <mergeCell ref="A82:C82"/>
    <mergeCell ref="A84:D84"/>
    <mergeCell ref="A91:B91"/>
    <mergeCell ref="A132:D132"/>
    <mergeCell ref="A133:D133"/>
    <mergeCell ref="A134:D134"/>
    <mergeCell ref="A135:D135"/>
    <mergeCell ref="A117:D117"/>
    <mergeCell ref="A124:B124"/>
    <mergeCell ref="B125:C125"/>
    <mergeCell ref="A126:C126"/>
  </mergeCells>
  <dataValidations count="4">
    <dataValidation type="decimal" allowBlank="1" showInputMessage="1" showErrorMessage="1" promptTitle="ATENÇÃO" sqref="HW130 RS130 ABO130" xr:uid="{00000000-0002-0000-13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4:RS105 ABO104:ABO105 ABO102 RS102 HW102 HW104:HW105" xr:uid="{00000000-0002-0000-1300-000001000000}">
      <formula1>0</formula1>
      <formula2>10000</formula2>
    </dataValidation>
    <dataValidation allowBlank="1" showInputMessage="1" showErrorMessage="1" prompt="O VALOR A SER PREENCHIDO DEVERÁ SE REFERIR A UM PROFISSIONAL." sqref="HV100 RR100 ABN100" xr:uid="{00000000-0002-0000-1300-000002000000}">
      <formula1>0</formula1>
      <formula2>0</formula2>
    </dataValidation>
    <dataValidation allowBlank="1" showInputMessage="1" showErrorMessage="1" promptTitle="ATENÇÃO" sqref="HW101 RS101 ABO101" xr:uid="{00000000-0002-0000-13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60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74"/>
  <sheetViews>
    <sheetView view="pageBreakPreview" zoomScale="115" zoomScaleNormal="100" zoomScaleSheetLayoutView="115" workbookViewId="0">
      <selection activeCell="B131" sqref="B131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232</v>
      </c>
      <c r="C13" s="34">
        <v>192</v>
      </c>
      <c r="D13" s="93">
        <v>4135.91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4135.91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163">
        <f>ROUND(SUM(D17:D18),2)</f>
        <v>4135.91</v>
      </c>
    </row>
    <row r="20" spans="1:4" s="1" customFormat="1" ht="15.75" customHeight="1" x14ac:dyDescent="0.2">
      <c r="A20" s="243" t="s">
        <v>23</v>
      </c>
      <c r="B20" s="243"/>
      <c r="C20" s="243"/>
      <c r="D20" s="243"/>
    </row>
    <row r="21" spans="1:4" ht="26.2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162">
        <v>0</v>
      </c>
    </row>
    <row r="23" spans="1:4" ht="15.75" customHeight="1" x14ac:dyDescent="0.25">
      <c r="A23" s="38" t="s">
        <v>25</v>
      </c>
      <c r="B23" s="35" t="s">
        <v>26</v>
      </c>
      <c r="C23" s="36">
        <v>0</v>
      </c>
      <c r="D23" s="88">
        <f>ROUND((C23*D19),2)</f>
        <v>0</v>
      </c>
    </row>
    <row r="24" spans="1:4" ht="15.75" customHeight="1" x14ac:dyDescent="0.25">
      <c r="A24" s="61" t="s">
        <v>19</v>
      </c>
      <c r="B24" s="62" t="s">
        <v>20</v>
      </c>
      <c r="C24" s="61"/>
      <c r="D24" s="164"/>
    </row>
    <row r="25" spans="1:4" s="1" customFormat="1" ht="15.75" customHeight="1" x14ac:dyDescent="0.25">
      <c r="A25" s="249" t="s">
        <v>27</v>
      </c>
      <c r="B25" s="249"/>
      <c r="C25" s="249"/>
      <c r="D25" s="165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s="1" customFormat="1" ht="15.75" customHeight="1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166">
        <f>D19</f>
        <v>4135.91</v>
      </c>
    </row>
    <row r="30" spans="1:4" ht="15.75" x14ac:dyDescent="0.25">
      <c r="A30" s="40" t="s">
        <v>34</v>
      </c>
      <c r="B30" s="41" t="s">
        <v>35</v>
      </c>
      <c r="C30" s="41"/>
      <c r="D30" s="162">
        <f>D25</f>
        <v>0</v>
      </c>
    </row>
    <row r="31" spans="1:4" ht="15.75" x14ac:dyDescent="0.25">
      <c r="A31" s="239" t="s">
        <v>37</v>
      </c>
      <c r="B31" s="239"/>
      <c r="C31" s="239"/>
      <c r="D31" s="163">
        <f>SUM(D29:D30)</f>
        <v>4135.91</v>
      </c>
    </row>
    <row r="32" spans="1:4" ht="15.75" x14ac:dyDescent="0.25">
      <c r="A32" s="59"/>
      <c r="B32" s="59"/>
      <c r="C32" s="59"/>
      <c r="D32" s="60"/>
    </row>
    <row r="33" spans="1:4" s="1" customFormat="1" ht="15.75" customHeight="1" x14ac:dyDescent="0.2">
      <c r="A33" s="243" t="s">
        <v>38</v>
      </c>
      <c r="B33" s="243"/>
      <c r="C33" s="243"/>
      <c r="D33" s="243"/>
    </row>
    <row r="34" spans="1:4" s="1" customFormat="1" ht="25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x14ac:dyDescent="0.25">
      <c r="A35" s="40" t="s">
        <v>16</v>
      </c>
      <c r="B35" s="41" t="s">
        <v>40</v>
      </c>
      <c r="C35" s="42">
        <v>9.3700000000000006E-2</v>
      </c>
      <c r="D35" s="162">
        <f>ROUND(($D$19*C35),2)</f>
        <v>387.53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129.04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163">
        <f>ROUND(SUM(D35:D36),2)</f>
        <v>516.57000000000005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15.7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167">
        <f>D19+D37</f>
        <v>4652.4799999999996</v>
      </c>
    </row>
    <row r="41" spans="1:4" s="1" customFormat="1" ht="25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31.5" customHeight="1" x14ac:dyDescent="0.25">
      <c r="A42" s="40" t="s">
        <v>16</v>
      </c>
      <c r="B42" s="41" t="s">
        <v>50</v>
      </c>
      <c r="C42" s="42">
        <v>0.2</v>
      </c>
      <c r="D42" s="162">
        <f t="shared" ref="D42:D49" si="0">ROUND(($D$40*C42),2)</f>
        <v>930.5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69.790000000000006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46.52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9.3000000000000007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116.31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372.2</v>
      </c>
    </row>
    <row r="48" spans="1:4" s="1" customFormat="1" ht="15.75" customHeight="1" x14ac:dyDescent="0.25">
      <c r="A48" s="38" t="s">
        <v>65</v>
      </c>
      <c r="B48" s="44" t="s">
        <v>66</v>
      </c>
      <c r="C48" s="183"/>
      <c r="D48" s="170">
        <f t="shared" si="0"/>
        <v>0</v>
      </c>
    </row>
    <row r="49" spans="1:4" s="1" customFormat="1" ht="15.75" x14ac:dyDescent="0.25">
      <c r="A49" s="40" t="s">
        <v>68</v>
      </c>
      <c r="B49" s="41" t="s">
        <v>69</v>
      </c>
      <c r="C49" s="42">
        <v>6.0000000000000001E-3</v>
      </c>
      <c r="D49" s="162">
        <f t="shared" si="0"/>
        <v>27.91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163">
        <f>SUM(D42:D49)</f>
        <v>1572.53</v>
      </c>
    </row>
    <row r="51" spans="1:4" s="1" customFormat="1" ht="15.75" customHeight="1" x14ac:dyDescent="0.25">
      <c r="A51" s="160"/>
      <c r="B51" s="160"/>
      <c r="C51" s="55"/>
      <c r="D51" s="168"/>
    </row>
    <row r="52" spans="1:4" s="1" customFormat="1" ht="15.75" customHeight="1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36.03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s="1" customFormat="1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ht="15.75" x14ac:dyDescent="0.25">
      <c r="A60" s="239" t="s">
        <v>84</v>
      </c>
      <c r="B60" s="239"/>
      <c r="C60" s="239"/>
      <c r="D60" s="87">
        <f>SUM(D53:D59)</f>
        <v>449.62</v>
      </c>
    </row>
    <row r="61" spans="1:4" s="1" customFormat="1" ht="15.75" customHeight="1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516.57000000000005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1572.53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449.62</v>
      </c>
    </row>
    <row r="67" spans="1:4" ht="15.75" x14ac:dyDescent="0.25">
      <c r="A67" s="244" t="s">
        <v>98</v>
      </c>
      <c r="B67" s="245"/>
      <c r="C67" s="43">
        <f>SUM(C64:C66)</f>
        <v>0.46290000000000009</v>
      </c>
      <c r="D67" s="87">
        <f>SUM(D64:D66)</f>
        <v>2538.7199999999998</v>
      </c>
    </row>
    <row r="68" spans="1:4" s="1" customFormat="1" ht="15.75" customHeight="1" x14ac:dyDescent="0.25">
      <c r="A68" s="59"/>
      <c r="B68" s="59"/>
      <c r="C68" s="59"/>
      <c r="D68" s="60"/>
    </row>
    <row r="69" spans="1:4" ht="25.5" customHeight="1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167">
        <f>SUM(D31,D37,D50)</f>
        <v>6225.0099999999993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55">
        <f>(0.1*(1/12))</f>
        <v>8.3333333333333332E-3</v>
      </c>
      <c r="D73" s="86">
        <f t="shared" ref="D73:D78" si="1">ROUND(C73*$D$70,2)</f>
        <v>51.88</v>
      </c>
    </row>
    <row r="74" spans="1:4" ht="15.75" x14ac:dyDescent="0.25">
      <c r="A74" s="40" t="s">
        <v>25</v>
      </c>
      <c r="B74" s="47" t="s">
        <v>104</v>
      </c>
      <c r="C74" s="42">
        <f>0.08*C73</f>
        <v>6.6666666666666664E-4</v>
      </c>
      <c r="D74" s="86">
        <f t="shared" si="1"/>
        <v>4.1500000000000004</v>
      </c>
    </row>
    <row r="75" spans="1:4" ht="15.75" x14ac:dyDescent="0.25">
      <c r="A75" s="40" t="s">
        <v>19</v>
      </c>
      <c r="B75" s="47" t="s">
        <v>106</v>
      </c>
      <c r="C75" s="42">
        <f>0.08*0.4*0.05</f>
        <v>1.6000000000000001E-3</v>
      </c>
      <c r="D75" s="86">
        <f t="shared" si="1"/>
        <v>9.9600000000000009</v>
      </c>
    </row>
    <row r="76" spans="1:4" ht="15.75" x14ac:dyDescent="0.25">
      <c r="A76" s="40" t="s">
        <v>56</v>
      </c>
      <c r="B76" s="66" t="s">
        <v>108</v>
      </c>
      <c r="C76" s="55">
        <f>7/30/12</f>
        <v>1.9444444444444445E-2</v>
      </c>
      <c r="D76" s="86">
        <f t="shared" si="1"/>
        <v>121.04</v>
      </c>
    </row>
    <row r="77" spans="1:4" s="1" customFormat="1" ht="15.75" customHeight="1" x14ac:dyDescent="0.25">
      <c r="A77" s="40" t="s">
        <v>59</v>
      </c>
      <c r="B77" s="47" t="s">
        <v>110</v>
      </c>
      <c r="C77" s="42">
        <f>C50*C76</f>
        <v>6.5722222222222241E-3</v>
      </c>
      <c r="D77" s="86">
        <f t="shared" si="1"/>
        <v>40.909999999999997</v>
      </c>
    </row>
    <row r="78" spans="1:4" ht="15.75" x14ac:dyDescent="0.25">
      <c r="A78" s="40" t="s">
        <v>62</v>
      </c>
      <c r="B78" s="47" t="s">
        <v>112</v>
      </c>
      <c r="C78" s="42">
        <f>(0.08*(0.5)/12)</f>
        <v>3.3333333333333335E-3</v>
      </c>
      <c r="D78" s="86">
        <f t="shared" si="1"/>
        <v>20.75</v>
      </c>
    </row>
    <row r="79" spans="1:4" ht="25.5" customHeight="1" x14ac:dyDescent="0.25">
      <c r="A79" s="244" t="s">
        <v>114</v>
      </c>
      <c r="B79" s="245"/>
      <c r="C79" s="43">
        <f>SUM(C73:C78)</f>
        <v>3.9949999999999999E-2</v>
      </c>
      <c r="D79" s="163">
        <f>ROUND(SUM(D73:D78),2)</f>
        <v>248.69</v>
      </c>
    </row>
    <row r="80" spans="1:4" s="1" customFormat="1" ht="15.75" customHeight="1" x14ac:dyDescent="0.25">
      <c r="A80" s="59"/>
      <c r="B80" s="59"/>
      <c r="C80" s="59"/>
      <c r="D80" s="60"/>
    </row>
    <row r="81" spans="1:4" ht="25.5" customHeight="1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167">
        <f>D19+D67+D79</f>
        <v>6923.3199999999988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387.53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162">
        <f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162">
        <f>ROUND(C89*$D$29,2)</f>
        <v>0</v>
      </c>
    </row>
    <row r="90" spans="1:4" ht="15.75" x14ac:dyDescent="0.25">
      <c r="A90" s="40" t="s">
        <v>62</v>
      </c>
      <c r="B90" s="41" t="s">
        <v>20</v>
      </c>
      <c r="C90" s="42"/>
      <c r="D90" s="162">
        <f>ROUND(C90*$D$29,2)</f>
        <v>0</v>
      </c>
    </row>
    <row r="91" spans="1:4" ht="15.75" x14ac:dyDescent="0.25">
      <c r="A91" s="244" t="s">
        <v>130</v>
      </c>
      <c r="B91" s="245"/>
      <c r="C91" s="43">
        <f>SUM(C86:C90)</f>
        <v>9.3700000000000006E-2</v>
      </c>
      <c r="D91" s="163">
        <f>ROUND(SUM(D86:D90),2)</f>
        <v>387.53</v>
      </c>
    </row>
    <row r="92" spans="1:4" s="1" customFormat="1" ht="15.75" x14ac:dyDescent="0.25">
      <c r="A92" s="59"/>
      <c r="B92" s="59"/>
      <c r="C92" s="59"/>
      <c r="D92" s="60"/>
    </row>
    <row r="93" spans="1:4" s="1" customFormat="1" ht="15.75" x14ac:dyDescent="0.2">
      <c r="A93" s="243" t="s">
        <v>132</v>
      </c>
      <c r="B93" s="243"/>
      <c r="C93" s="243"/>
      <c r="D93" s="243"/>
    </row>
    <row r="94" spans="1:4" s="1" customFormat="1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ht="15.75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s="1" customFormat="1" ht="15.75" customHeight="1" x14ac:dyDescent="0.25">
      <c r="A96" s="40" t="s">
        <v>25</v>
      </c>
      <c r="B96" s="41" t="s">
        <v>209</v>
      </c>
      <c r="C96" s="42"/>
      <c r="D96" s="187"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v>0</v>
      </c>
    </row>
    <row r="98" spans="1:4" ht="15.75" x14ac:dyDescent="0.25">
      <c r="A98" s="40" t="s">
        <v>56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ht="15.75" x14ac:dyDescent="0.25">
      <c r="A102" s="242" t="s">
        <v>137</v>
      </c>
      <c r="B102" s="242"/>
      <c r="C102" s="242"/>
      <c r="D102" s="167">
        <f>SUM(D82+D91+D99)</f>
        <v>7310.8499999999985</v>
      </c>
    </row>
    <row r="103" spans="1:4" s="1" customFormat="1" ht="15.75" customHeight="1" x14ac:dyDescent="0.2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4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7310.8499999999985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58">
        <f>ROUND(D106/C107,2)</f>
        <v>8003.12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52.02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58">
        <f>ROUND($D$107*C110,2)</f>
        <v>240.09</v>
      </c>
    </row>
    <row r="111" spans="1:4" s="3" customFormat="1" ht="15.75" x14ac:dyDescent="0.25">
      <c r="A111" s="40"/>
      <c r="B111" s="41" t="s">
        <v>147</v>
      </c>
      <c r="C111" s="42"/>
      <c r="D111" s="162">
        <f>ROUND($D$107*C111,2)</f>
        <v>0</v>
      </c>
    </row>
    <row r="112" spans="1:4" s="3" customFormat="1" ht="15.75" x14ac:dyDescent="0.25">
      <c r="A112" s="40"/>
      <c r="B112" s="41" t="s">
        <v>148</v>
      </c>
      <c r="C112" s="42"/>
      <c r="D112" s="162">
        <f>ROUND($D$107*C112,2)</f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162">
        <f>ROUND($D$107*C113,2)</f>
        <v>400.16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168">
        <f>SUM(D109:D113)</f>
        <v>692.27</v>
      </c>
    </row>
    <row r="115" spans="1:7" s="3" customFormat="1" ht="15.75" x14ac:dyDescent="0.25">
      <c r="A115" s="239" t="s">
        <v>151</v>
      </c>
      <c r="B115" s="239"/>
      <c r="C115" s="239"/>
      <c r="D115" s="163">
        <f>ROUND(SUM(D104:D105,D114),2)</f>
        <v>692.27</v>
      </c>
      <c r="G115" s="28"/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3" customFormat="1" ht="15.75" x14ac:dyDescent="0.25">
      <c r="A118" s="56"/>
      <c r="B118" s="39" t="s">
        <v>155</v>
      </c>
      <c r="C118" s="57"/>
      <c r="D118" s="46" t="s">
        <v>15</v>
      </c>
    </row>
    <row r="119" spans="1:7" s="1" customFormat="1" ht="15.75" customHeight="1" x14ac:dyDescent="0.25">
      <c r="A119" s="40" t="s">
        <v>16</v>
      </c>
      <c r="B119" s="41" t="s">
        <v>156</v>
      </c>
      <c r="C119" s="42"/>
      <c r="D119" s="58">
        <f>D19</f>
        <v>4135.91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2538.7199999999998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3.9949999999999999E-2</v>
      </c>
      <c r="D121" s="162">
        <f>D79</f>
        <v>248.69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387.53</v>
      </c>
    </row>
    <row r="123" spans="1:7" s="3" customFormat="1" ht="15.75" x14ac:dyDescent="0.25">
      <c r="A123" s="40" t="s">
        <v>59</v>
      </c>
      <c r="B123" s="41" t="s">
        <v>160</v>
      </c>
      <c r="C123" s="42"/>
      <c r="D123" s="162">
        <f>D99</f>
        <v>0</v>
      </c>
    </row>
    <row r="124" spans="1:7" s="1" customFormat="1" ht="15.75" x14ac:dyDescent="0.25">
      <c r="A124" s="244" t="s">
        <v>161</v>
      </c>
      <c r="B124" s="247"/>
      <c r="C124" s="72">
        <f>SUM(C119:C123)</f>
        <v>0.59655000000000014</v>
      </c>
      <c r="D124" s="163">
        <f>SUM(D119:D123)</f>
        <v>7310.8499999999985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162">
        <f>D115</f>
        <v>692.27</v>
      </c>
    </row>
    <row r="126" spans="1:7" s="3" customFormat="1" ht="15.75" x14ac:dyDescent="0.25">
      <c r="A126" s="239" t="s">
        <v>211</v>
      </c>
      <c r="B126" s="239"/>
      <c r="C126" s="239"/>
      <c r="D126" s="163">
        <f>SUM(D124:D125)</f>
        <v>8003.119999999999</v>
      </c>
    </row>
    <row r="127" spans="1:7" s="3" customFormat="1" ht="12" x14ac:dyDescent="0.2">
      <c r="A127" s="1"/>
    </row>
    <row r="128" spans="1:7" s="3" customFormat="1" ht="12" x14ac:dyDescent="0.2">
      <c r="A128" s="1"/>
    </row>
    <row r="129" spans="1:4" x14ac:dyDescent="0.25">
      <c r="A129" s="1"/>
    </row>
    <row r="130" spans="1:4" s="1" customFormat="1" ht="12" x14ac:dyDescent="0.2"/>
    <row r="131" spans="1:4" ht="15" customHeight="1" x14ac:dyDescent="0.25">
      <c r="A131" s="1"/>
    </row>
    <row r="132" spans="1:4" x14ac:dyDescent="0.25">
      <c r="A132" s="237" t="s">
        <v>346</v>
      </c>
      <c r="B132" s="237"/>
      <c r="C132" s="237"/>
      <c r="D132" s="237"/>
    </row>
    <row r="133" spans="1:4" ht="15" customHeight="1" x14ac:dyDescent="0.25">
      <c r="A133" s="237" t="s">
        <v>347</v>
      </c>
      <c r="B133" s="237"/>
      <c r="C133" s="237"/>
      <c r="D133" s="237"/>
    </row>
    <row r="134" spans="1:4" s="3" customFormat="1" ht="15" customHeight="1" x14ac:dyDescent="0.25">
      <c r="A134" s="238" t="s">
        <v>344</v>
      </c>
      <c r="B134" s="238"/>
      <c r="C134" s="238"/>
      <c r="D134" s="238"/>
    </row>
    <row r="135" spans="1:4" s="3" customFormat="1" x14ac:dyDescent="0.25">
      <c r="A135" s="238" t="s">
        <v>345</v>
      </c>
      <c r="B135" s="238"/>
      <c r="C135" s="238"/>
      <c r="D135" s="238"/>
    </row>
    <row r="136" spans="1:4" s="1" customFormat="1" ht="12" x14ac:dyDescent="0.2"/>
    <row r="137" spans="1:4" s="1" customFormat="1" x14ac:dyDescent="0.25">
      <c r="A137"/>
    </row>
    <row r="138" spans="1:4" s="1" customFormat="1" ht="15" customHeigh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5" customHeight="1" x14ac:dyDescent="0.25">
      <c r="A141"/>
    </row>
    <row r="142" spans="1:4" s="1" customFormat="1" x14ac:dyDescent="0.25">
      <c r="A142"/>
    </row>
    <row r="143" spans="1:4" s="1" customFormat="1" ht="12" x14ac:dyDescent="0.2"/>
    <row r="144" spans="1:4" s="1" customFormat="1" ht="15" customHeight="1" x14ac:dyDescent="0.25">
      <c r="A144"/>
    </row>
    <row r="145" spans="1:1" s="1" customFormat="1" x14ac:dyDescent="0.25">
      <c r="A145"/>
    </row>
    <row r="146" spans="1:1" s="1" customFormat="1" ht="15" customHeigh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ht="15" customHeight="1" x14ac:dyDescent="0.25">
      <c r="A149"/>
    </row>
    <row r="150" spans="1:1" s="1" customFormat="1" x14ac:dyDescent="0.25">
      <c r="A150"/>
    </row>
    <row r="151" spans="1:1" s="1" customFormat="1" x14ac:dyDescent="0.25">
      <c r="A151"/>
    </row>
    <row r="152" spans="1:1" s="1" customFormat="1" x14ac:dyDescent="0.25">
      <c r="A152"/>
    </row>
    <row r="153" spans="1:1" s="1" customFormat="1" ht="12" x14ac:dyDescent="0.2"/>
    <row r="154" spans="1:1" s="1" customFormat="1" ht="15" customHeight="1" x14ac:dyDescent="0.25">
      <c r="A154"/>
    </row>
    <row r="155" spans="1:1" s="1" customFormat="1" x14ac:dyDescent="0.25">
      <c r="A155"/>
    </row>
    <row r="156" spans="1:1" s="1" customFormat="1" ht="15" customHeight="1" x14ac:dyDescent="0.25">
      <c r="A156"/>
    </row>
    <row r="157" spans="1:1" s="1" customFormat="1" ht="15" customHeigh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s="1" customFormat="1" x14ac:dyDescent="0.25">
      <c r="A160"/>
    </row>
    <row r="161" spans="1:1" s="1" customFormat="1" x14ac:dyDescent="0.25">
      <c r="A161"/>
    </row>
    <row r="162" spans="1:1" x14ac:dyDescent="0.25">
      <c r="A162" s="1"/>
    </row>
    <row r="163" spans="1:1" x14ac:dyDescent="0.25">
      <c r="A163" s="1"/>
    </row>
    <row r="164" spans="1:1" ht="15" customHeight="1" x14ac:dyDescent="0.25">
      <c r="A164" s="1"/>
    </row>
    <row r="165" spans="1:1" x14ac:dyDescent="0.25">
      <c r="A165" s="1"/>
    </row>
    <row r="166" spans="1:1" x14ac:dyDescent="0.25">
      <c r="A166" s="1"/>
    </row>
    <row r="167" spans="1:1" ht="15" customHeight="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</sheetData>
  <mergeCells count="41">
    <mergeCell ref="A70:C70"/>
    <mergeCell ref="A81:D81"/>
    <mergeCell ref="A99:C99"/>
    <mergeCell ref="A93:D93"/>
    <mergeCell ref="A101:D101"/>
    <mergeCell ref="A60:C60"/>
    <mergeCell ref="A62:D62"/>
    <mergeCell ref="A67:B67"/>
    <mergeCell ref="A69:D69"/>
    <mergeCell ref="A40:C40"/>
    <mergeCell ref="A41:B41"/>
    <mergeCell ref="A50:B50"/>
    <mergeCell ref="A102:C102"/>
    <mergeCell ref="A115:C115"/>
    <mergeCell ref="A1:D1"/>
    <mergeCell ref="A11:D11"/>
    <mergeCell ref="A14:D14"/>
    <mergeCell ref="A15:D15"/>
    <mergeCell ref="A19:C19"/>
    <mergeCell ref="A20:D20"/>
    <mergeCell ref="A25:C25"/>
    <mergeCell ref="A27:D27"/>
    <mergeCell ref="A52:C52"/>
    <mergeCell ref="A31:C31"/>
    <mergeCell ref="A33:D33"/>
    <mergeCell ref="A34:B34"/>
    <mergeCell ref="A37:B37"/>
    <mergeCell ref="A39:D39"/>
    <mergeCell ref="A72:D72"/>
    <mergeCell ref="A79:B79"/>
    <mergeCell ref="A82:C82"/>
    <mergeCell ref="A84:D84"/>
    <mergeCell ref="A91:B91"/>
    <mergeCell ref="A132:D132"/>
    <mergeCell ref="A133:D133"/>
    <mergeCell ref="A134:D134"/>
    <mergeCell ref="A135:D135"/>
    <mergeCell ref="A117:D117"/>
    <mergeCell ref="A124:B124"/>
    <mergeCell ref="B125:C125"/>
    <mergeCell ref="A126:C126"/>
  </mergeCells>
  <dataValidations count="4">
    <dataValidation allowBlank="1" showInputMessage="1" showErrorMessage="1" promptTitle="ATENÇÃO" sqref="HW101 RS101 ABO101" xr:uid="{00000000-0002-0000-1400-000000000000}">
      <formula1>0</formula1>
      <formula2>10000</formula2>
    </dataValidation>
    <dataValidation allowBlank="1" showInputMessage="1" showErrorMessage="1" prompt="O VALOR A SER PREENCHIDO DEVERÁ SE REFERIR A UM PROFISSIONAL." sqref="HV100 RR100 ABN100" xr:uid="{00000000-0002-0000-14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4:RS105 ABO104:ABO105 ABO102 RS102 HW102 HW104:HW105" xr:uid="{00000000-0002-0000-1400-000002000000}">
      <formula1>0</formula1>
      <formula2>10000</formula2>
    </dataValidation>
    <dataValidation type="decimal" allowBlank="1" showInputMessage="1" showErrorMessage="1" promptTitle="ATENÇÃO" sqref="HW130 RS130 ABO130" xr:uid="{00000000-0002-0000-14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9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9"/>
  <sheetViews>
    <sheetView view="pageBreakPreview" zoomScale="60" zoomScaleNormal="100" workbookViewId="0">
      <selection activeCell="E5" sqref="E5"/>
    </sheetView>
  </sheetViews>
  <sheetFormatPr defaultRowHeight="15" x14ac:dyDescent="0.25"/>
  <cols>
    <col min="1" max="1" width="9.140625" style="21"/>
    <col min="2" max="2" width="52.42578125" style="21" customWidth="1"/>
    <col min="3" max="3" width="13.5703125" style="21" customWidth="1"/>
    <col min="4" max="4" width="7.85546875" style="21" customWidth="1"/>
    <col min="5" max="5" width="11.85546875" style="21" customWidth="1"/>
    <col min="6" max="6" width="13.5703125" style="21" customWidth="1"/>
    <col min="7" max="7" width="13.28515625" style="21" customWidth="1"/>
    <col min="8" max="8" width="15.85546875" style="21" customWidth="1"/>
    <col min="9" max="16384" width="9.140625" style="21"/>
  </cols>
  <sheetData>
    <row r="1" spans="1:8" x14ac:dyDescent="0.25">
      <c r="A1" s="262" t="s">
        <v>233</v>
      </c>
      <c r="B1" s="262"/>
      <c r="C1" s="262"/>
      <c r="D1" s="262"/>
      <c r="E1" s="262"/>
      <c r="F1" s="262"/>
      <c r="G1" s="262"/>
      <c r="H1" s="262"/>
    </row>
    <row r="3" spans="1:8" ht="59.25" customHeight="1" x14ac:dyDescent="0.25">
      <c r="A3" s="259" t="s">
        <v>234</v>
      </c>
      <c r="B3" s="259"/>
      <c r="C3" s="259"/>
      <c r="D3" s="259"/>
      <c r="E3" s="259"/>
      <c r="F3" s="259"/>
      <c r="G3" s="259"/>
      <c r="H3" s="259"/>
    </row>
    <row r="4" spans="1:8" ht="28.5" x14ac:dyDescent="0.25">
      <c r="A4" s="25" t="s">
        <v>12</v>
      </c>
      <c r="B4" s="25" t="s">
        <v>4</v>
      </c>
      <c r="C4" s="97" t="s">
        <v>235</v>
      </c>
      <c r="D4" s="25" t="s">
        <v>236</v>
      </c>
      <c r="E4" s="97" t="s">
        <v>237</v>
      </c>
      <c r="F4" s="97" t="s">
        <v>238</v>
      </c>
      <c r="G4" s="25" t="s">
        <v>174</v>
      </c>
      <c r="H4" s="25" t="s">
        <v>173</v>
      </c>
    </row>
    <row r="5" spans="1:8" ht="39.75" customHeight="1" x14ac:dyDescent="0.25">
      <c r="A5" s="20">
        <v>1</v>
      </c>
      <c r="B5" s="103" t="s">
        <v>239</v>
      </c>
      <c r="C5" s="95" t="s">
        <v>240</v>
      </c>
      <c r="D5" s="95">
        <v>4</v>
      </c>
      <c r="E5" s="191"/>
      <c r="F5" s="96" t="s">
        <v>241</v>
      </c>
      <c r="G5" s="20">
        <f>D5*2</f>
        <v>8</v>
      </c>
      <c r="H5" s="26">
        <f>(E5*G5)/12</f>
        <v>0</v>
      </c>
    </row>
    <row r="6" spans="1:8" ht="51.75" x14ac:dyDescent="0.25">
      <c r="A6" s="20">
        <v>2</v>
      </c>
      <c r="B6" s="104" t="s">
        <v>242</v>
      </c>
      <c r="C6" s="95" t="s">
        <v>240</v>
      </c>
      <c r="D6" s="95">
        <v>4</v>
      </c>
      <c r="E6" s="191"/>
      <c r="F6" s="96" t="s">
        <v>241</v>
      </c>
      <c r="G6" s="20">
        <f t="shared" ref="G6:G10" si="0">D6*2</f>
        <v>8</v>
      </c>
      <c r="H6" s="26">
        <f>(E6*G6)/12</f>
        <v>0</v>
      </c>
    </row>
    <row r="7" spans="1:8" ht="26.25" x14ac:dyDescent="0.25">
      <c r="A7" s="20">
        <v>3</v>
      </c>
      <c r="B7" s="104" t="s">
        <v>243</v>
      </c>
      <c r="C7" s="95" t="s">
        <v>240</v>
      </c>
      <c r="D7" s="95">
        <v>2</v>
      </c>
      <c r="E7" s="191"/>
      <c r="F7" s="96" t="s">
        <v>241</v>
      </c>
      <c r="G7" s="20">
        <f t="shared" si="0"/>
        <v>4</v>
      </c>
      <c r="H7" s="26">
        <f>(E7*G7)/12</f>
        <v>0</v>
      </c>
    </row>
    <row r="8" spans="1:8" ht="90" x14ac:dyDescent="0.25">
      <c r="A8" s="20">
        <v>4</v>
      </c>
      <c r="B8" s="181" t="s">
        <v>331</v>
      </c>
      <c r="C8" s="95" t="s">
        <v>245</v>
      </c>
      <c r="D8" s="95">
        <v>2</v>
      </c>
      <c r="E8" s="191"/>
      <c r="F8" s="96" t="s">
        <v>241</v>
      </c>
      <c r="G8" s="20">
        <f t="shared" si="0"/>
        <v>4</v>
      </c>
      <c r="H8" s="26">
        <f t="shared" ref="H8:H10" si="1">(E8*G8)/12</f>
        <v>0</v>
      </c>
    </row>
    <row r="9" spans="1:8" ht="26.25" x14ac:dyDescent="0.25">
      <c r="A9" s="20">
        <v>5</v>
      </c>
      <c r="B9" s="104" t="s">
        <v>246</v>
      </c>
      <c r="C9" s="95" t="s">
        <v>245</v>
      </c>
      <c r="D9" s="95">
        <v>6</v>
      </c>
      <c r="E9" s="191"/>
      <c r="F9" s="96" t="s">
        <v>241</v>
      </c>
      <c r="G9" s="20">
        <f t="shared" si="0"/>
        <v>12</v>
      </c>
      <c r="H9" s="26">
        <f t="shared" si="1"/>
        <v>0</v>
      </c>
    </row>
    <row r="10" spans="1:8" ht="27.75" customHeight="1" x14ac:dyDescent="0.25">
      <c r="A10" s="20">
        <v>6</v>
      </c>
      <c r="B10" s="105" t="s">
        <v>247</v>
      </c>
      <c r="C10" s="95" t="s">
        <v>240</v>
      </c>
      <c r="D10" s="95">
        <v>1</v>
      </c>
      <c r="E10" s="191"/>
      <c r="F10" s="96" t="s">
        <v>241</v>
      </c>
      <c r="G10" s="20">
        <f t="shared" si="0"/>
        <v>2</v>
      </c>
      <c r="H10" s="26">
        <f t="shared" si="1"/>
        <v>0</v>
      </c>
    </row>
    <row r="11" spans="1:8" x14ac:dyDescent="0.25">
      <c r="A11" s="260" t="s">
        <v>248</v>
      </c>
      <c r="B11" s="260"/>
      <c r="C11" s="260"/>
      <c r="D11" s="260"/>
      <c r="E11" s="260"/>
      <c r="F11" s="260"/>
      <c r="G11" s="260"/>
      <c r="H11" s="27">
        <f>SUM(H5:H10)</f>
        <v>0</v>
      </c>
    </row>
    <row r="12" spans="1:8" x14ac:dyDescent="0.25">
      <c r="A12" s="261" t="s">
        <v>249</v>
      </c>
      <c r="B12" s="261"/>
      <c r="C12" s="261"/>
      <c r="D12" s="261"/>
      <c r="E12" s="261"/>
      <c r="F12" s="261"/>
      <c r="G12" s="261"/>
      <c r="H12" s="261"/>
    </row>
    <row r="15" spans="1:8" x14ac:dyDescent="0.25">
      <c r="A15" s="259" t="s">
        <v>250</v>
      </c>
      <c r="B15" s="259"/>
      <c r="C15" s="259"/>
      <c r="D15" s="259"/>
      <c r="E15" s="259"/>
      <c r="F15" s="259"/>
      <c r="G15" s="259"/>
      <c r="H15" s="259"/>
    </row>
    <row r="16" spans="1:8" ht="28.5" x14ac:dyDescent="0.25">
      <c r="A16" s="25" t="s">
        <v>12</v>
      </c>
      <c r="B16" s="25" t="s">
        <v>4</v>
      </c>
      <c r="C16" s="97" t="s">
        <v>235</v>
      </c>
      <c r="D16" s="25" t="s">
        <v>236</v>
      </c>
      <c r="E16" s="97" t="s">
        <v>237</v>
      </c>
      <c r="F16" s="97" t="s">
        <v>238</v>
      </c>
      <c r="G16" s="25" t="s">
        <v>174</v>
      </c>
      <c r="H16" s="25" t="s">
        <v>173</v>
      </c>
    </row>
    <row r="17" spans="1:8" ht="77.25" customHeight="1" x14ac:dyDescent="0.25">
      <c r="A17" s="20">
        <v>1</v>
      </c>
      <c r="B17" s="103" t="s">
        <v>251</v>
      </c>
      <c r="C17" s="95" t="s">
        <v>240</v>
      </c>
      <c r="D17" s="95">
        <v>2</v>
      </c>
      <c r="E17" s="191"/>
      <c r="F17" s="96" t="s">
        <v>241</v>
      </c>
      <c r="G17" s="20">
        <f>D17*2</f>
        <v>4</v>
      </c>
      <c r="H17" s="26">
        <f>(E17*G17)/12</f>
        <v>0</v>
      </c>
    </row>
    <row r="18" spans="1:8" ht="42.75" customHeight="1" x14ac:dyDescent="0.25">
      <c r="A18" s="20">
        <v>2</v>
      </c>
      <c r="B18" s="104" t="s">
        <v>239</v>
      </c>
      <c r="C18" s="95" t="s">
        <v>240</v>
      </c>
      <c r="D18" s="95">
        <v>4</v>
      </c>
      <c r="E18" s="191"/>
      <c r="F18" s="96" t="s">
        <v>241</v>
      </c>
      <c r="G18" s="20">
        <f t="shared" ref="G18:G23" si="2">D18*2</f>
        <v>8</v>
      </c>
      <c r="H18" s="26">
        <f>(E18*G18)/12</f>
        <v>0</v>
      </c>
    </row>
    <row r="19" spans="1:8" ht="51.75" x14ac:dyDescent="0.25">
      <c r="A19" s="20">
        <v>3</v>
      </c>
      <c r="B19" s="104" t="s">
        <v>242</v>
      </c>
      <c r="C19" s="95" t="s">
        <v>240</v>
      </c>
      <c r="D19" s="95">
        <v>4</v>
      </c>
      <c r="E19" s="191"/>
      <c r="F19" s="96" t="s">
        <v>241</v>
      </c>
      <c r="G19" s="20">
        <f t="shared" si="2"/>
        <v>8</v>
      </c>
      <c r="H19" s="26">
        <f>(E19*G19)/12</f>
        <v>0</v>
      </c>
    </row>
    <row r="20" spans="1:8" ht="26.25" x14ac:dyDescent="0.25">
      <c r="A20" s="20">
        <v>4</v>
      </c>
      <c r="B20" s="104" t="s">
        <v>243</v>
      </c>
      <c r="C20" s="95" t="s">
        <v>240</v>
      </c>
      <c r="D20" s="95">
        <v>2</v>
      </c>
      <c r="E20" s="191"/>
      <c r="F20" s="96" t="s">
        <v>241</v>
      </c>
      <c r="G20" s="20">
        <f t="shared" si="2"/>
        <v>4</v>
      </c>
      <c r="H20" s="26">
        <f t="shared" ref="H20:H23" si="3">(E20*G20)/12</f>
        <v>0</v>
      </c>
    </row>
    <row r="21" spans="1:8" ht="41.25" customHeight="1" x14ac:dyDescent="0.25">
      <c r="A21" s="20">
        <v>5</v>
      </c>
      <c r="B21" s="104" t="s">
        <v>244</v>
      </c>
      <c r="C21" s="95" t="s">
        <v>245</v>
      </c>
      <c r="D21" s="95">
        <v>2</v>
      </c>
      <c r="E21" s="191"/>
      <c r="F21" s="96" t="s">
        <v>241</v>
      </c>
      <c r="G21" s="20">
        <f t="shared" si="2"/>
        <v>4</v>
      </c>
      <c r="H21" s="26">
        <f t="shared" si="3"/>
        <v>0</v>
      </c>
    </row>
    <row r="22" spans="1:8" ht="26.25" x14ac:dyDescent="0.25">
      <c r="A22" s="20">
        <v>6</v>
      </c>
      <c r="B22" s="104" t="s">
        <v>246</v>
      </c>
      <c r="C22" s="95" t="s">
        <v>245</v>
      </c>
      <c r="D22" s="95">
        <v>6</v>
      </c>
      <c r="E22" s="191"/>
      <c r="F22" s="96" t="s">
        <v>241</v>
      </c>
      <c r="G22" s="20">
        <f t="shared" si="2"/>
        <v>12</v>
      </c>
      <c r="H22" s="26">
        <f t="shared" si="3"/>
        <v>0</v>
      </c>
    </row>
    <row r="23" spans="1:8" ht="27.75" customHeight="1" x14ac:dyDescent="0.25">
      <c r="A23" s="20">
        <v>7</v>
      </c>
      <c r="B23" s="105" t="s">
        <v>247</v>
      </c>
      <c r="C23" s="95" t="s">
        <v>240</v>
      </c>
      <c r="D23" s="95">
        <v>1</v>
      </c>
      <c r="E23" s="191"/>
      <c r="F23" s="96" t="s">
        <v>241</v>
      </c>
      <c r="G23" s="20">
        <f t="shared" si="2"/>
        <v>2</v>
      </c>
      <c r="H23" s="26">
        <f t="shared" si="3"/>
        <v>0</v>
      </c>
    </row>
    <row r="24" spans="1:8" x14ac:dyDescent="0.25">
      <c r="A24" s="260" t="s">
        <v>248</v>
      </c>
      <c r="B24" s="260"/>
      <c r="C24" s="260"/>
      <c r="D24" s="260"/>
      <c r="E24" s="260"/>
      <c r="F24" s="260"/>
      <c r="G24" s="260"/>
      <c r="H24" s="27">
        <f>SUM(H17:H23)</f>
        <v>0</v>
      </c>
    </row>
    <row r="25" spans="1:8" x14ac:dyDescent="0.25">
      <c r="A25" s="261" t="s">
        <v>249</v>
      </c>
      <c r="B25" s="261"/>
      <c r="C25" s="261"/>
      <c r="D25" s="261"/>
      <c r="E25" s="261"/>
      <c r="F25" s="261"/>
      <c r="G25" s="261"/>
      <c r="H25" s="261"/>
    </row>
    <row r="27" spans="1:8" x14ac:dyDescent="0.25">
      <c r="A27" s="259" t="s">
        <v>252</v>
      </c>
      <c r="B27" s="259"/>
      <c r="C27" s="259"/>
      <c r="D27" s="259"/>
      <c r="E27" s="259"/>
      <c r="F27" s="259"/>
      <c r="G27" s="259"/>
      <c r="H27" s="259"/>
    </row>
    <row r="28" spans="1:8" ht="28.5" x14ac:dyDescent="0.25">
      <c r="A28" s="25" t="s">
        <v>12</v>
      </c>
      <c r="B28" s="25" t="s">
        <v>4</v>
      </c>
      <c r="C28" s="97" t="s">
        <v>235</v>
      </c>
      <c r="D28" s="25" t="s">
        <v>236</v>
      </c>
      <c r="E28" s="97" t="s">
        <v>237</v>
      </c>
      <c r="F28" s="97" t="s">
        <v>238</v>
      </c>
      <c r="G28" s="25" t="s">
        <v>174</v>
      </c>
      <c r="H28" s="25" t="s">
        <v>173</v>
      </c>
    </row>
    <row r="29" spans="1:8" ht="39.75" customHeight="1" x14ac:dyDescent="0.25">
      <c r="A29" s="20">
        <v>1</v>
      </c>
      <c r="B29" s="103" t="s">
        <v>239</v>
      </c>
      <c r="C29" s="95" t="s">
        <v>240</v>
      </c>
      <c r="D29" s="95">
        <v>4</v>
      </c>
      <c r="E29" s="191"/>
      <c r="F29" s="96" t="s">
        <v>241</v>
      </c>
      <c r="G29" s="20">
        <f t="shared" ref="G29:G36" si="4">D29*2</f>
        <v>8</v>
      </c>
      <c r="H29" s="26">
        <f t="shared" ref="H29:H36" si="5">(E29*G29)/12</f>
        <v>0</v>
      </c>
    </row>
    <row r="30" spans="1:8" ht="27" customHeight="1" x14ac:dyDescent="0.25">
      <c r="A30" s="20">
        <v>2</v>
      </c>
      <c r="B30" s="104" t="s">
        <v>253</v>
      </c>
      <c r="C30" s="95" t="s">
        <v>240</v>
      </c>
      <c r="D30" s="95">
        <v>2</v>
      </c>
      <c r="E30" s="191"/>
      <c r="F30" s="96" t="s">
        <v>241</v>
      </c>
      <c r="G30" s="20">
        <f t="shared" si="4"/>
        <v>4</v>
      </c>
      <c r="H30" s="26">
        <f t="shared" si="5"/>
        <v>0</v>
      </c>
    </row>
    <row r="31" spans="1:8" ht="26.25" x14ac:dyDescent="0.25">
      <c r="A31" s="20">
        <v>3</v>
      </c>
      <c r="B31" s="181" t="s">
        <v>334</v>
      </c>
      <c r="C31" s="95" t="s">
        <v>254</v>
      </c>
      <c r="D31" s="95">
        <v>4</v>
      </c>
      <c r="E31" s="191"/>
      <c r="F31" s="96" t="s">
        <v>241</v>
      </c>
      <c r="G31" s="20">
        <f t="shared" si="4"/>
        <v>8</v>
      </c>
      <c r="H31" s="26">
        <f t="shared" si="5"/>
        <v>0</v>
      </c>
    </row>
    <row r="32" spans="1:8" ht="51.75" x14ac:dyDescent="0.25">
      <c r="A32" s="20">
        <v>4</v>
      </c>
      <c r="B32" s="104" t="s">
        <v>242</v>
      </c>
      <c r="C32" s="95" t="s">
        <v>240</v>
      </c>
      <c r="D32" s="95">
        <v>4</v>
      </c>
      <c r="E32" s="191"/>
      <c r="F32" s="96" t="s">
        <v>241</v>
      </c>
      <c r="G32" s="20">
        <f t="shared" si="4"/>
        <v>8</v>
      </c>
      <c r="H32" s="26">
        <f t="shared" si="5"/>
        <v>0</v>
      </c>
    </row>
    <row r="33" spans="1:8" ht="26.25" x14ac:dyDescent="0.25">
      <c r="A33" s="20">
        <v>5</v>
      </c>
      <c r="B33" s="104" t="s">
        <v>243</v>
      </c>
      <c r="C33" s="95" t="s">
        <v>240</v>
      </c>
      <c r="D33" s="95">
        <v>2</v>
      </c>
      <c r="E33" s="191"/>
      <c r="F33" s="96" t="s">
        <v>241</v>
      </c>
      <c r="G33" s="20">
        <f t="shared" si="4"/>
        <v>4</v>
      </c>
      <c r="H33" s="26">
        <f t="shared" si="5"/>
        <v>0</v>
      </c>
    </row>
    <row r="34" spans="1:8" ht="90" x14ac:dyDescent="0.25">
      <c r="A34" s="20">
        <v>6</v>
      </c>
      <c r="B34" s="181" t="s">
        <v>331</v>
      </c>
      <c r="C34" s="95" t="s">
        <v>245</v>
      </c>
      <c r="D34" s="95">
        <v>2</v>
      </c>
      <c r="E34" s="191"/>
      <c r="F34" s="96" t="s">
        <v>241</v>
      </c>
      <c r="G34" s="20">
        <f t="shared" si="4"/>
        <v>4</v>
      </c>
      <c r="H34" s="26">
        <f t="shared" si="5"/>
        <v>0</v>
      </c>
    </row>
    <row r="35" spans="1:8" ht="26.25" x14ac:dyDescent="0.25">
      <c r="A35" s="20">
        <v>7</v>
      </c>
      <c r="B35" s="104" t="s">
        <v>246</v>
      </c>
      <c r="C35" s="95" t="s">
        <v>245</v>
      </c>
      <c r="D35" s="95">
        <v>6</v>
      </c>
      <c r="E35" s="191"/>
      <c r="F35" s="96" t="s">
        <v>241</v>
      </c>
      <c r="G35" s="20">
        <f t="shared" si="4"/>
        <v>12</v>
      </c>
      <c r="H35" s="26">
        <f t="shared" si="5"/>
        <v>0</v>
      </c>
    </row>
    <row r="36" spans="1:8" ht="28.5" customHeight="1" x14ac:dyDescent="0.25">
      <c r="A36" s="20">
        <v>8</v>
      </c>
      <c r="B36" s="105" t="s">
        <v>247</v>
      </c>
      <c r="C36" s="95" t="s">
        <v>240</v>
      </c>
      <c r="D36" s="95">
        <v>1</v>
      </c>
      <c r="E36" s="191"/>
      <c r="F36" s="96" t="s">
        <v>241</v>
      </c>
      <c r="G36" s="20">
        <f t="shared" si="4"/>
        <v>2</v>
      </c>
      <c r="H36" s="26">
        <f t="shared" si="5"/>
        <v>0</v>
      </c>
    </row>
    <row r="37" spans="1:8" x14ac:dyDescent="0.25">
      <c r="A37" s="260" t="s">
        <v>248</v>
      </c>
      <c r="B37" s="260"/>
      <c r="C37" s="260"/>
      <c r="D37" s="260"/>
      <c r="E37" s="260"/>
      <c r="F37" s="260"/>
      <c r="G37" s="260"/>
      <c r="H37" s="27">
        <f>SUM(H29:H36)</f>
        <v>0</v>
      </c>
    </row>
    <row r="38" spans="1:8" x14ac:dyDescent="0.25">
      <c r="A38" s="261" t="s">
        <v>249</v>
      </c>
      <c r="B38" s="261"/>
      <c r="C38" s="261"/>
      <c r="D38" s="261"/>
      <c r="E38" s="261"/>
      <c r="F38" s="261"/>
      <c r="G38" s="261"/>
      <c r="H38" s="261"/>
    </row>
    <row r="41" spans="1:8" x14ac:dyDescent="0.25">
      <c r="A41" s="259" t="s">
        <v>255</v>
      </c>
      <c r="B41" s="259"/>
      <c r="C41" s="259"/>
      <c r="D41" s="259"/>
      <c r="E41" s="259"/>
      <c r="F41" s="259"/>
      <c r="G41" s="259"/>
      <c r="H41" s="259"/>
    </row>
    <row r="42" spans="1:8" ht="28.5" x14ac:dyDescent="0.25">
      <c r="A42" s="25" t="s">
        <v>12</v>
      </c>
      <c r="B42" s="25" t="s">
        <v>4</v>
      </c>
      <c r="C42" s="97" t="s">
        <v>235</v>
      </c>
      <c r="D42" s="25" t="s">
        <v>236</v>
      </c>
      <c r="E42" s="97" t="s">
        <v>237</v>
      </c>
      <c r="F42" s="97" t="s">
        <v>238</v>
      </c>
      <c r="G42" s="25" t="s">
        <v>174</v>
      </c>
      <c r="H42" s="25" t="s">
        <v>173</v>
      </c>
    </row>
    <row r="43" spans="1:8" ht="39" x14ac:dyDescent="0.25">
      <c r="A43" s="20">
        <v>1</v>
      </c>
      <c r="B43" s="103" t="s">
        <v>256</v>
      </c>
      <c r="C43" s="95" t="s">
        <v>240</v>
      </c>
      <c r="D43" s="95">
        <v>4</v>
      </c>
      <c r="E43" s="191"/>
      <c r="F43" s="96" t="s">
        <v>241</v>
      </c>
      <c r="G43" s="20">
        <f t="shared" ref="G43:G51" si="6">D43*2</f>
        <v>8</v>
      </c>
      <c r="H43" s="26">
        <f>(E43*G43)/12</f>
        <v>0</v>
      </c>
    </row>
    <row r="44" spans="1:8" ht="87.75" customHeight="1" x14ac:dyDescent="0.25">
      <c r="A44" s="20">
        <v>2</v>
      </c>
      <c r="B44" s="104" t="s">
        <v>257</v>
      </c>
      <c r="C44" s="95" t="s">
        <v>240</v>
      </c>
      <c r="D44" s="95">
        <v>2</v>
      </c>
      <c r="E44" s="191"/>
      <c r="F44" s="96" t="s">
        <v>241</v>
      </c>
      <c r="G44" s="20">
        <f t="shared" si="6"/>
        <v>4</v>
      </c>
      <c r="H44" s="26">
        <f t="shared" ref="H44:H51" si="7">(E44*G44)/12</f>
        <v>0</v>
      </c>
    </row>
    <row r="45" spans="1:8" ht="37.5" customHeight="1" x14ac:dyDescent="0.25">
      <c r="A45" s="20">
        <v>3</v>
      </c>
      <c r="B45" s="104" t="s">
        <v>258</v>
      </c>
      <c r="C45" s="95" t="s">
        <v>240</v>
      </c>
      <c r="D45" s="95">
        <v>4</v>
      </c>
      <c r="E45" s="191"/>
      <c r="F45" s="96" t="s">
        <v>241</v>
      </c>
      <c r="G45" s="20">
        <f t="shared" si="6"/>
        <v>8</v>
      </c>
      <c r="H45" s="26">
        <f t="shared" si="7"/>
        <v>0</v>
      </c>
    </row>
    <row r="46" spans="1:8" ht="51.75" x14ac:dyDescent="0.25">
      <c r="A46" s="20">
        <v>4</v>
      </c>
      <c r="B46" s="104" t="s">
        <v>259</v>
      </c>
      <c r="C46" s="95" t="s">
        <v>240</v>
      </c>
      <c r="D46" s="95">
        <v>2</v>
      </c>
      <c r="E46" s="191"/>
      <c r="F46" s="96" t="s">
        <v>241</v>
      </c>
      <c r="G46" s="20">
        <f t="shared" si="6"/>
        <v>4</v>
      </c>
      <c r="H46" s="26">
        <f t="shared" si="7"/>
        <v>0</v>
      </c>
    </row>
    <row r="47" spans="1:8" ht="49.5" customHeight="1" x14ac:dyDescent="0.25">
      <c r="A47" s="20">
        <v>5</v>
      </c>
      <c r="B47" s="104" t="s">
        <v>260</v>
      </c>
      <c r="C47" s="95" t="s">
        <v>240</v>
      </c>
      <c r="D47" s="95">
        <v>2</v>
      </c>
      <c r="E47" s="191"/>
      <c r="F47" s="96" t="s">
        <v>241</v>
      </c>
      <c r="G47" s="20">
        <f t="shared" si="6"/>
        <v>4</v>
      </c>
      <c r="H47" s="26">
        <f t="shared" si="7"/>
        <v>0</v>
      </c>
    </row>
    <row r="48" spans="1:8" ht="40.5" customHeight="1" x14ac:dyDescent="0.25">
      <c r="A48" s="20">
        <v>6</v>
      </c>
      <c r="B48" s="104" t="s">
        <v>244</v>
      </c>
      <c r="C48" s="95" t="s">
        <v>245</v>
      </c>
      <c r="D48" s="95">
        <v>2</v>
      </c>
      <c r="E48" s="191"/>
      <c r="F48" s="96" t="s">
        <v>241</v>
      </c>
      <c r="G48" s="20">
        <f t="shared" si="6"/>
        <v>4</v>
      </c>
      <c r="H48" s="26">
        <f t="shared" si="7"/>
        <v>0</v>
      </c>
    </row>
    <row r="49" spans="1:8" ht="26.25" x14ac:dyDescent="0.25">
      <c r="A49" s="20">
        <v>7</v>
      </c>
      <c r="B49" s="104" t="s">
        <v>246</v>
      </c>
      <c r="C49" s="95" t="s">
        <v>245</v>
      </c>
      <c r="D49" s="95">
        <v>6</v>
      </c>
      <c r="E49" s="191"/>
      <c r="F49" s="96" t="s">
        <v>241</v>
      </c>
      <c r="G49" s="20">
        <f t="shared" si="6"/>
        <v>12</v>
      </c>
      <c r="H49" s="26">
        <f t="shared" si="7"/>
        <v>0</v>
      </c>
    </row>
    <row r="50" spans="1:8" ht="51.75" x14ac:dyDescent="0.25">
      <c r="A50" s="20">
        <v>8</v>
      </c>
      <c r="B50" s="104" t="s">
        <v>261</v>
      </c>
      <c r="C50" s="95" t="s">
        <v>245</v>
      </c>
      <c r="D50" s="95">
        <v>2</v>
      </c>
      <c r="E50" s="191"/>
      <c r="F50" s="96" t="s">
        <v>241</v>
      </c>
      <c r="G50" s="20">
        <f t="shared" si="6"/>
        <v>4</v>
      </c>
      <c r="H50" s="26">
        <f t="shared" si="7"/>
        <v>0</v>
      </c>
    </row>
    <row r="51" spans="1:8" ht="25.5" customHeight="1" x14ac:dyDescent="0.25">
      <c r="A51" s="20">
        <v>9</v>
      </c>
      <c r="B51" s="105" t="s">
        <v>247</v>
      </c>
      <c r="C51" s="95" t="s">
        <v>240</v>
      </c>
      <c r="D51" s="95">
        <v>1</v>
      </c>
      <c r="E51" s="191"/>
      <c r="F51" s="96" t="s">
        <v>241</v>
      </c>
      <c r="G51" s="20">
        <f t="shared" si="6"/>
        <v>2</v>
      </c>
      <c r="H51" s="26">
        <f t="shared" si="7"/>
        <v>0</v>
      </c>
    </row>
    <row r="52" spans="1:8" x14ac:dyDescent="0.25">
      <c r="A52" s="260" t="s">
        <v>248</v>
      </c>
      <c r="B52" s="260"/>
      <c r="C52" s="260"/>
      <c r="D52" s="260"/>
      <c r="E52" s="260"/>
      <c r="F52" s="260"/>
      <c r="G52" s="260"/>
      <c r="H52" s="27">
        <f>SUM(H43:H51)</f>
        <v>0</v>
      </c>
    </row>
    <row r="53" spans="1:8" x14ac:dyDescent="0.25">
      <c r="A53" s="261" t="s">
        <v>249</v>
      </c>
      <c r="B53" s="261"/>
      <c r="C53" s="261"/>
      <c r="D53" s="261"/>
      <c r="E53" s="261"/>
      <c r="F53" s="261"/>
      <c r="G53" s="261"/>
      <c r="H53" s="261"/>
    </row>
    <row r="55" spans="1:8" ht="31.5" customHeight="1" x14ac:dyDescent="0.25">
      <c r="A55" s="259" t="s">
        <v>262</v>
      </c>
      <c r="B55" s="259"/>
      <c r="C55" s="259"/>
      <c r="D55" s="259"/>
      <c r="E55" s="259"/>
      <c r="F55" s="259"/>
      <c r="G55" s="259"/>
      <c r="H55" s="259"/>
    </row>
    <row r="56" spans="1:8" ht="31.5" customHeight="1" x14ac:dyDescent="0.25">
      <c r="A56" s="25" t="s">
        <v>12</v>
      </c>
      <c r="B56" s="25" t="s">
        <v>4</v>
      </c>
      <c r="C56" s="97" t="s">
        <v>235</v>
      </c>
      <c r="D56" s="25" t="s">
        <v>236</v>
      </c>
      <c r="E56" s="97" t="s">
        <v>237</v>
      </c>
      <c r="F56" s="97" t="s">
        <v>238</v>
      </c>
      <c r="G56" s="25" t="s">
        <v>174</v>
      </c>
      <c r="H56" s="25" t="s">
        <v>173</v>
      </c>
    </row>
    <row r="57" spans="1:8" ht="30.75" customHeight="1" x14ac:dyDescent="0.25">
      <c r="A57" s="20">
        <v>6</v>
      </c>
      <c r="B57" s="104" t="s">
        <v>247</v>
      </c>
      <c r="C57" s="95" t="s">
        <v>240</v>
      </c>
      <c r="D57" s="95">
        <v>1</v>
      </c>
      <c r="E57" s="191"/>
      <c r="F57" s="96" t="s">
        <v>241</v>
      </c>
      <c r="G57" s="20">
        <f>D57*2</f>
        <v>2</v>
      </c>
      <c r="H57" s="26">
        <f t="shared" ref="H57" si="8">(E57*G57)/12</f>
        <v>0</v>
      </c>
    </row>
    <row r="58" spans="1:8" x14ac:dyDescent="0.25">
      <c r="A58" s="260" t="s">
        <v>248</v>
      </c>
      <c r="B58" s="260"/>
      <c r="C58" s="260"/>
      <c r="D58" s="260"/>
      <c r="E58" s="260"/>
      <c r="F58" s="260"/>
      <c r="G58" s="260"/>
      <c r="H58" s="27">
        <f>SUM(H57:H57)</f>
        <v>0</v>
      </c>
    </row>
    <row r="59" spans="1:8" x14ac:dyDescent="0.25">
      <c r="A59" s="261" t="s">
        <v>249</v>
      </c>
      <c r="B59" s="261"/>
      <c r="C59" s="261"/>
      <c r="D59" s="261"/>
      <c r="E59" s="261"/>
      <c r="F59" s="261"/>
      <c r="G59" s="261"/>
      <c r="H59" s="261"/>
    </row>
  </sheetData>
  <mergeCells count="16">
    <mergeCell ref="A37:G37"/>
    <mergeCell ref="A1:H1"/>
    <mergeCell ref="A3:H3"/>
    <mergeCell ref="A11:G11"/>
    <mergeCell ref="A12:H12"/>
    <mergeCell ref="A15:H15"/>
    <mergeCell ref="A24:G24"/>
    <mergeCell ref="A25:H25"/>
    <mergeCell ref="A27:H27"/>
    <mergeCell ref="A55:H55"/>
    <mergeCell ref="A58:G58"/>
    <mergeCell ref="A59:H59"/>
    <mergeCell ref="A53:H53"/>
    <mergeCell ref="A38:H38"/>
    <mergeCell ref="A41:H41"/>
    <mergeCell ref="A52:G52"/>
  </mergeCells>
  <pageMargins left="0.51181102362204722" right="0.51181102362204722" top="1.6141732283464567" bottom="0.78740157480314965" header="0.31496062992125984" footer="0.31496062992125984"/>
  <pageSetup paperSize="9" scale="67" orientation="portrait" r:id="rId1"/>
  <headerFooter>
    <oddHeader>&amp;C&amp;G
SERVIÇO PÚBLICO FEDERAL
MINISTÉRIO DA EDUCAÇÃO
UNIVERSIDADE FEDERAL DO SUL DA BAHIA</oddHeader>
  </headerFooter>
  <legacy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42"/>
  <sheetViews>
    <sheetView tabSelected="1" view="pageBreakPreview" zoomScale="60" zoomScaleNormal="85" workbookViewId="0">
      <selection activeCell="G21" sqref="G21"/>
    </sheetView>
  </sheetViews>
  <sheetFormatPr defaultRowHeight="15" x14ac:dyDescent="0.25"/>
  <cols>
    <col min="1" max="1" width="9.140625" style="21"/>
    <col min="2" max="2" width="49.42578125" style="21" customWidth="1"/>
    <col min="3" max="3" width="26" style="21" customWidth="1"/>
    <col min="4" max="4" width="10.7109375" style="21" customWidth="1"/>
    <col min="5" max="5" width="11.5703125" style="21" customWidth="1"/>
    <col min="6" max="6" width="15.140625" style="21" customWidth="1"/>
    <col min="7" max="7" width="11.5703125" style="21" customWidth="1"/>
    <col min="8" max="8" width="13.5703125" style="21" customWidth="1"/>
    <col min="9" max="16384" width="9.140625" style="21"/>
  </cols>
  <sheetData>
    <row r="1" spans="1:8" x14ac:dyDescent="0.25">
      <c r="A1" s="262" t="s">
        <v>263</v>
      </c>
      <c r="B1" s="262"/>
      <c r="C1" s="262"/>
      <c r="D1" s="262"/>
      <c r="E1" s="262"/>
      <c r="F1" s="262"/>
      <c r="G1" s="262"/>
      <c r="H1" s="262"/>
    </row>
    <row r="3" spans="1:8" x14ac:dyDescent="0.25">
      <c r="A3" s="263" t="s">
        <v>332</v>
      </c>
      <c r="B3" s="263"/>
      <c r="C3" s="263"/>
      <c r="D3" s="263"/>
      <c r="E3" s="263"/>
      <c r="F3" s="263"/>
      <c r="G3" s="263"/>
      <c r="H3" s="263"/>
    </row>
    <row r="4" spans="1:8" ht="30" customHeight="1" x14ac:dyDescent="0.25">
      <c r="A4" s="25" t="s">
        <v>12</v>
      </c>
      <c r="B4" s="25" t="s">
        <v>4</v>
      </c>
      <c r="C4" s="97" t="s">
        <v>235</v>
      </c>
      <c r="D4" s="25" t="s">
        <v>236</v>
      </c>
      <c r="E4" s="97" t="s">
        <v>237</v>
      </c>
      <c r="F4" s="97" t="s">
        <v>238</v>
      </c>
      <c r="G4" s="25" t="s">
        <v>174</v>
      </c>
      <c r="H4" s="25" t="s">
        <v>173</v>
      </c>
    </row>
    <row r="5" spans="1:8" ht="28.5" customHeight="1" x14ac:dyDescent="0.25">
      <c r="A5" s="20">
        <v>1</v>
      </c>
      <c r="B5" s="94" t="s">
        <v>264</v>
      </c>
      <c r="C5" s="95" t="s">
        <v>240</v>
      </c>
      <c r="D5" s="95">
        <v>10</v>
      </c>
      <c r="E5" s="191"/>
      <c r="F5" s="96" t="s">
        <v>265</v>
      </c>
      <c r="G5" s="95">
        <f>D5*12</f>
        <v>120</v>
      </c>
      <c r="H5" s="26">
        <f>(E5*G5)/12</f>
        <v>0</v>
      </c>
    </row>
    <row r="6" spans="1:8" ht="16.5" customHeight="1" x14ac:dyDescent="0.25">
      <c r="A6" s="20">
        <v>2</v>
      </c>
      <c r="B6" s="94" t="s">
        <v>266</v>
      </c>
      <c r="C6" s="95" t="s">
        <v>245</v>
      </c>
      <c r="D6" s="95">
        <v>2</v>
      </c>
      <c r="E6" s="191"/>
      <c r="F6" s="96" t="s">
        <v>241</v>
      </c>
      <c r="G6" s="95">
        <f>D6*2</f>
        <v>4</v>
      </c>
      <c r="H6" s="26">
        <f>(E6*G6)/12</f>
        <v>0</v>
      </c>
    </row>
    <row r="7" spans="1:8" x14ac:dyDescent="0.25">
      <c r="A7" s="260" t="s">
        <v>173</v>
      </c>
      <c r="B7" s="260"/>
      <c r="C7" s="260"/>
      <c r="D7" s="260"/>
      <c r="E7" s="260"/>
      <c r="F7" s="260"/>
      <c r="G7" s="260"/>
      <c r="H7" s="27">
        <f>SUM(H5:H6)</f>
        <v>0</v>
      </c>
    </row>
    <row r="8" spans="1:8" x14ac:dyDescent="0.25">
      <c r="A8" s="264" t="s">
        <v>267</v>
      </c>
      <c r="B8" s="265"/>
      <c r="C8" s="265"/>
      <c r="D8" s="265"/>
      <c r="E8" s="265"/>
      <c r="F8" s="265"/>
      <c r="G8" s="265"/>
      <c r="H8" s="265"/>
    </row>
    <row r="9" spans="1:8" x14ac:dyDescent="0.25">
      <c r="A9" s="99"/>
      <c r="B9" s="100"/>
      <c r="C9" s="100"/>
      <c r="D9" s="100"/>
      <c r="E9" s="100"/>
      <c r="F9" s="100"/>
      <c r="G9" s="100"/>
      <c r="H9" s="100"/>
    </row>
    <row r="10" spans="1:8" x14ac:dyDescent="0.25">
      <c r="A10" s="263" t="s">
        <v>333</v>
      </c>
      <c r="B10" s="263"/>
      <c r="C10" s="263"/>
      <c r="D10" s="263"/>
      <c r="E10" s="263"/>
      <c r="F10" s="263"/>
      <c r="G10" s="263"/>
      <c r="H10" s="263"/>
    </row>
    <row r="11" spans="1:8" ht="30" customHeight="1" x14ac:dyDescent="0.25">
      <c r="A11" s="25" t="s">
        <v>12</v>
      </c>
      <c r="B11" s="25" t="s">
        <v>4</v>
      </c>
      <c r="C11" s="97" t="s">
        <v>235</v>
      </c>
      <c r="D11" s="25" t="s">
        <v>236</v>
      </c>
      <c r="E11" s="97" t="s">
        <v>237</v>
      </c>
      <c r="F11" s="97" t="s">
        <v>238</v>
      </c>
      <c r="G11" s="25" t="s">
        <v>174</v>
      </c>
      <c r="H11" s="25" t="s">
        <v>173</v>
      </c>
    </row>
    <row r="12" spans="1:8" ht="16.5" customHeight="1" x14ac:dyDescent="0.25">
      <c r="A12" s="20">
        <v>1</v>
      </c>
      <c r="B12" s="94" t="s">
        <v>268</v>
      </c>
      <c r="C12" s="95" t="s">
        <v>269</v>
      </c>
      <c r="D12" s="95">
        <v>1</v>
      </c>
      <c r="E12" s="191"/>
      <c r="F12" s="96" t="s">
        <v>270</v>
      </c>
      <c r="G12" s="95">
        <v>6</v>
      </c>
      <c r="H12" s="26">
        <f>(E12*G12)/12</f>
        <v>0</v>
      </c>
    </row>
    <row r="13" spans="1:8" ht="17.25" customHeight="1" x14ac:dyDescent="0.25">
      <c r="A13" s="20">
        <v>2</v>
      </c>
      <c r="B13" s="94" t="s">
        <v>271</v>
      </c>
      <c r="C13" s="95" t="s">
        <v>272</v>
      </c>
      <c r="D13" s="95">
        <v>1</v>
      </c>
      <c r="E13" s="191"/>
      <c r="F13" s="96" t="s">
        <v>265</v>
      </c>
      <c r="G13" s="95">
        <v>12</v>
      </c>
      <c r="H13" s="26">
        <f>(E13*G13)/12</f>
        <v>0</v>
      </c>
    </row>
    <row r="14" spans="1:8" x14ac:dyDescent="0.25">
      <c r="A14" s="260" t="s">
        <v>173</v>
      </c>
      <c r="B14" s="260"/>
      <c r="C14" s="260"/>
      <c r="D14" s="260"/>
      <c r="E14" s="260"/>
      <c r="F14" s="260"/>
      <c r="G14" s="260"/>
      <c r="H14" s="27">
        <f>SUM(H12:H13)</f>
        <v>0</v>
      </c>
    </row>
    <row r="15" spans="1:8" x14ac:dyDescent="0.25">
      <c r="A15" s="264" t="s">
        <v>267</v>
      </c>
      <c r="B15" s="265"/>
      <c r="C15" s="265"/>
      <c r="D15" s="265"/>
      <c r="E15" s="265"/>
      <c r="F15" s="265"/>
      <c r="G15" s="265"/>
      <c r="H15" s="265"/>
    </row>
    <row r="17" spans="1:8" x14ac:dyDescent="0.25">
      <c r="A17" s="263" t="s">
        <v>350</v>
      </c>
      <c r="B17" s="263"/>
      <c r="C17" s="263"/>
      <c r="D17" s="263"/>
      <c r="E17" s="263"/>
      <c r="F17" s="263"/>
      <c r="G17" s="263"/>
      <c r="H17" s="263"/>
    </row>
    <row r="18" spans="1:8" ht="28.5" x14ac:dyDescent="0.25">
      <c r="A18" s="25" t="s">
        <v>12</v>
      </c>
      <c r="B18" s="25" t="s">
        <v>4</v>
      </c>
      <c r="C18" s="97" t="s">
        <v>235</v>
      </c>
      <c r="D18" s="25" t="s">
        <v>236</v>
      </c>
      <c r="E18" s="97" t="s">
        <v>237</v>
      </c>
      <c r="F18" s="97" t="s">
        <v>238</v>
      </c>
      <c r="G18" s="25" t="s">
        <v>174</v>
      </c>
      <c r="H18" s="25" t="s">
        <v>173</v>
      </c>
    </row>
    <row r="19" spans="1:8" x14ac:dyDescent="0.25">
      <c r="A19" s="20">
        <v>1</v>
      </c>
      <c r="B19" s="94" t="s">
        <v>273</v>
      </c>
      <c r="C19" s="95" t="s">
        <v>240</v>
      </c>
      <c r="D19" s="95">
        <v>10</v>
      </c>
      <c r="E19" s="191"/>
      <c r="F19" s="95" t="s">
        <v>265</v>
      </c>
      <c r="G19" s="95">
        <f>D19*12</f>
        <v>120</v>
      </c>
      <c r="H19" s="26">
        <f>(E19*G19)/12</f>
        <v>0</v>
      </c>
    </row>
    <row r="20" spans="1:8" x14ac:dyDescent="0.25">
      <c r="A20" s="20">
        <v>2</v>
      </c>
      <c r="B20" s="94" t="s">
        <v>274</v>
      </c>
      <c r="C20" s="95" t="s">
        <v>275</v>
      </c>
      <c r="D20" s="95">
        <v>30</v>
      </c>
      <c r="E20" s="191"/>
      <c r="F20" s="95" t="s">
        <v>265</v>
      </c>
      <c r="G20" s="95">
        <f t="shared" ref="G20:G24" si="0">D20*12</f>
        <v>360</v>
      </c>
      <c r="H20" s="26">
        <f t="shared" ref="H20:H24" si="1">(E20*G20)/12</f>
        <v>0</v>
      </c>
    </row>
    <row r="21" spans="1:8" x14ac:dyDescent="0.25">
      <c r="A21" s="20">
        <v>3</v>
      </c>
      <c r="B21" s="94" t="s">
        <v>276</v>
      </c>
      <c r="C21" s="95" t="s">
        <v>240</v>
      </c>
      <c r="D21" s="95">
        <v>16</v>
      </c>
      <c r="E21" s="191"/>
      <c r="F21" s="95" t="s">
        <v>265</v>
      </c>
      <c r="G21" s="95">
        <f t="shared" si="0"/>
        <v>192</v>
      </c>
      <c r="H21" s="26">
        <f t="shared" si="1"/>
        <v>0</v>
      </c>
    </row>
    <row r="22" spans="1:8" x14ac:dyDescent="0.25">
      <c r="A22" s="20">
        <v>4</v>
      </c>
      <c r="B22" s="94" t="s">
        <v>277</v>
      </c>
      <c r="C22" s="95" t="s">
        <v>275</v>
      </c>
      <c r="D22" s="95">
        <v>30</v>
      </c>
      <c r="E22" s="191"/>
      <c r="F22" s="95" t="s">
        <v>265</v>
      </c>
      <c r="G22" s="95">
        <f>D22*12</f>
        <v>360</v>
      </c>
      <c r="H22" s="26">
        <f t="shared" si="1"/>
        <v>0</v>
      </c>
    </row>
    <row r="23" spans="1:8" x14ac:dyDescent="0.25">
      <c r="A23" s="20">
        <v>5</v>
      </c>
      <c r="B23" s="94" t="s">
        <v>278</v>
      </c>
      <c r="C23" s="95" t="s">
        <v>279</v>
      </c>
      <c r="D23" s="95">
        <v>60</v>
      </c>
      <c r="E23" s="191"/>
      <c r="F23" s="95" t="s">
        <v>265</v>
      </c>
      <c r="G23" s="95">
        <f t="shared" si="0"/>
        <v>720</v>
      </c>
      <c r="H23" s="26">
        <f t="shared" si="1"/>
        <v>0</v>
      </c>
    </row>
    <row r="24" spans="1:8" x14ac:dyDescent="0.25">
      <c r="A24" s="20">
        <v>6</v>
      </c>
      <c r="B24" s="94" t="s">
        <v>280</v>
      </c>
      <c r="C24" s="95" t="s">
        <v>240</v>
      </c>
      <c r="D24" s="95">
        <v>10</v>
      </c>
      <c r="E24" s="191"/>
      <c r="F24" s="95" t="s">
        <v>265</v>
      </c>
      <c r="G24" s="95">
        <f t="shared" si="0"/>
        <v>120</v>
      </c>
      <c r="H24" s="26">
        <f t="shared" si="1"/>
        <v>0</v>
      </c>
    </row>
    <row r="25" spans="1:8" x14ac:dyDescent="0.25">
      <c r="A25" s="260" t="s">
        <v>173</v>
      </c>
      <c r="B25" s="260"/>
      <c r="C25" s="260"/>
      <c r="D25" s="260"/>
      <c r="E25" s="260"/>
      <c r="F25" s="260"/>
      <c r="G25" s="260"/>
      <c r="H25" s="27">
        <f>SUM(H19:H24)</f>
        <v>0</v>
      </c>
    </row>
    <row r="26" spans="1:8" x14ac:dyDescent="0.25">
      <c r="A26" s="264" t="s">
        <v>267</v>
      </c>
      <c r="B26" s="265"/>
      <c r="C26" s="265"/>
      <c r="D26" s="265"/>
      <c r="E26" s="265"/>
      <c r="F26" s="265"/>
      <c r="G26" s="265"/>
      <c r="H26" s="265"/>
    </row>
    <row r="28" spans="1:8" x14ac:dyDescent="0.25">
      <c r="A28" s="263" t="s">
        <v>351</v>
      </c>
      <c r="B28" s="263"/>
      <c r="C28" s="263"/>
      <c r="D28" s="263"/>
      <c r="E28" s="263"/>
      <c r="F28" s="263"/>
      <c r="G28" s="263"/>
      <c r="H28" s="263"/>
    </row>
    <row r="29" spans="1:8" ht="28.5" x14ac:dyDescent="0.25">
      <c r="A29" s="25" t="s">
        <v>12</v>
      </c>
      <c r="B29" s="25" t="s">
        <v>4</v>
      </c>
      <c r="C29" s="97" t="s">
        <v>235</v>
      </c>
      <c r="D29" s="25" t="s">
        <v>236</v>
      </c>
      <c r="E29" s="97" t="s">
        <v>237</v>
      </c>
      <c r="F29" s="97" t="s">
        <v>238</v>
      </c>
      <c r="G29" s="25" t="s">
        <v>174</v>
      </c>
      <c r="H29" s="25" t="s">
        <v>173</v>
      </c>
    </row>
    <row r="30" spans="1:8" x14ac:dyDescent="0.25">
      <c r="A30" s="20">
        <v>1</v>
      </c>
      <c r="B30" s="94" t="s">
        <v>281</v>
      </c>
      <c r="C30" s="95" t="s">
        <v>282</v>
      </c>
      <c r="D30" s="95">
        <v>0.5</v>
      </c>
      <c r="E30" s="191"/>
      <c r="F30" s="95" t="s">
        <v>265</v>
      </c>
      <c r="G30" s="95">
        <f>D30*12</f>
        <v>6</v>
      </c>
      <c r="H30" s="26">
        <f>(E30*G30)/12</f>
        <v>0</v>
      </c>
    </row>
    <row r="31" spans="1:8" x14ac:dyDescent="0.25">
      <c r="A31" s="20">
        <v>2</v>
      </c>
      <c r="B31" s="94" t="s">
        <v>320</v>
      </c>
      <c r="C31" s="95" t="s">
        <v>283</v>
      </c>
      <c r="D31" s="95">
        <v>1</v>
      </c>
      <c r="E31" s="191"/>
      <c r="F31" s="95" t="s">
        <v>265</v>
      </c>
      <c r="G31" s="95">
        <f t="shared" ref="G31:G34" si="2">D31*12</f>
        <v>12</v>
      </c>
      <c r="H31" s="26">
        <f t="shared" ref="H31:H34" si="3">(E31*G31)/12</f>
        <v>0</v>
      </c>
    </row>
    <row r="32" spans="1:8" ht="25.5" x14ac:dyDescent="0.25">
      <c r="A32" s="20">
        <v>3</v>
      </c>
      <c r="B32" s="94" t="s">
        <v>330</v>
      </c>
      <c r="C32" s="95" t="s">
        <v>324</v>
      </c>
      <c r="D32" s="95">
        <v>15</v>
      </c>
      <c r="E32" s="191"/>
      <c r="F32" s="95" t="s">
        <v>265</v>
      </c>
      <c r="G32" s="95">
        <f>D32*12</f>
        <v>180</v>
      </c>
      <c r="H32" s="26">
        <f t="shared" si="3"/>
        <v>0</v>
      </c>
    </row>
    <row r="33" spans="1:8" x14ac:dyDescent="0.25">
      <c r="A33" s="20">
        <v>4</v>
      </c>
      <c r="B33" s="94" t="s">
        <v>284</v>
      </c>
      <c r="C33" s="95" t="s">
        <v>285</v>
      </c>
      <c r="D33" s="95">
        <v>1</v>
      </c>
      <c r="E33" s="191"/>
      <c r="F33" s="95" t="s">
        <v>265</v>
      </c>
      <c r="G33" s="95">
        <f t="shared" si="2"/>
        <v>12</v>
      </c>
      <c r="H33" s="26">
        <f t="shared" si="3"/>
        <v>0</v>
      </c>
    </row>
    <row r="34" spans="1:8" x14ac:dyDescent="0.25">
      <c r="A34" s="20">
        <v>5</v>
      </c>
      <c r="B34" s="94" t="s">
        <v>321</v>
      </c>
      <c r="C34" s="95" t="s">
        <v>286</v>
      </c>
      <c r="D34" s="95">
        <v>1.7</v>
      </c>
      <c r="E34" s="191"/>
      <c r="F34" s="95" t="s">
        <v>265</v>
      </c>
      <c r="G34" s="95">
        <f t="shared" si="2"/>
        <v>20.399999999999999</v>
      </c>
      <c r="H34" s="26">
        <f t="shared" si="3"/>
        <v>0</v>
      </c>
    </row>
    <row r="35" spans="1:8" x14ac:dyDescent="0.25">
      <c r="A35" s="260" t="s">
        <v>173</v>
      </c>
      <c r="B35" s="260"/>
      <c r="C35" s="260"/>
      <c r="D35" s="260"/>
      <c r="E35" s="260"/>
      <c r="F35" s="260"/>
      <c r="G35" s="260"/>
      <c r="H35" s="27">
        <f>SUM(H30:H34)</f>
        <v>0</v>
      </c>
    </row>
    <row r="36" spans="1:8" x14ac:dyDescent="0.25">
      <c r="A36" s="264" t="s">
        <v>267</v>
      </c>
      <c r="B36" s="265"/>
      <c r="C36" s="265"/>
      <c r="D36" s="265"/>
      <c r="E36" s="265"/>
      <c r="F36" s="265"/>
      <c r="G36" s="265"/>
      <c r="H36" s="265"/>
    </row>
    <row r="38" spans="1:8" ht="32.25" customHeight="1" x14ac:dyDescent="0.25">
      <c r="A38" s="259" t="s">
        <v>352</v>
      </c>
      <c r="B38" s="259"/>
      <c r="C38" s="259"/>
      <c r="D38" s="259"/>
      <c r="E38" s="259"/>
      <c r="F38" s="259"/>
      <c r="G38" s="259"/>
      <c r="H38" s="259"/>
    </row>
    <row r="39" spans="1:8" ht="28.5" x14ac:dyDescent="0.25">
      <c r="A39" s="25" t="s">
        <v>12</v>
      </c>
      <c r="B39" s="25" t="s">
        <v>4</v>
      </c>
      <c r="C39" s="97" t="s">
        <v>235</v>
      </c>
      <c r="D39" s="25" t="s">
        <v>236</v>
      </c>
      <c r="E39" s="97" t="s">
        <v>237</v>
      </c>
      <c r="F39" s="97" t="s">
        <v>238</v>
      </c>
      <c r="G39" s="25" t="s">
        <v>174</v>
      </c>
      <c r="H39" s="25" t="s">
        <v>173</v>
      </c>
    </row>
    <row r="40" spans="1:8" x14ac:dyDescent="0.25">
      <c r="A40" s="20">
        <v>1</v>
      </c>
      <c r="B40" s="94" t="s">
        <v>322</v>
      </c>
      <c r="C40" s="95" t="s">
        <v>240</v>
      </c>
      <c r="D40" s="95">
        <v>1</v>
      </c>
      <c r="E40" s="191"/>
      <c r="F40" s="95" t="s">
        <v>265</v>
      </c>
      <c r="G40" s="95">
        <f>D40*12</f>
        <v>12</v>
      </c>
      <c r="H40" s="26">
        <f>(E40*G40)/12</f>
        <v>0</v>
      </c>
    </row>
    <row r="41" spans="1:8" x14ac:dyDescent="0.25">
      <c r="A41" s="260" t="s">
        <v>173</v>
      </c>
      <c r="B41" s="260"/>
      <c r="C41" s="260"/>
      <c r="D41" s="260"/>
      <c r="E41" s="260"/>
      <c r="F41" s="260"/>
      <c r="G41" s="260"/>
      <c r="H41" s="27">
        <f>SUM(H40:H40)</f>
        <v>0</v>
      </c>
    </row>
    <row r="42" spans="1:8" x14ac:dyDescent="0.25">
      <c r="A42" s="264" t="s">
        <v>267</v>
      </c>
      <c r="B42" s="265"/>
      <c r="C42" s="265"/>
      <c r="D42" s="265"/>
      <c r="E42" s="265"/>
      <c r="F42" s="265"/>
      <c r="G42" s="265"/>
      <c r="H42" s="265"/>
    </row>
  </sheetData>
  <mergeCells count="16">
    <mergeCell ref="A36:H36"/>
    <mergeCell ref="A38:H38"/>
    <mergeCell ref="A41:G41"/>
    <mergeCell ref="A42:H42"/>
    <mergeCell ref="A15:H15"/>
    <mergeCell ref="A17:H17"/>
    <mergeCell ref="A25:G25"/>
    <mergeCell ref="A26:H26"/>
    <mergeCell ref="A28:H28"/>
    <mergeCell ref="A35:G35"/>
    <mergeCell ref="A14:G14"/>
    <mergeCell ref="A1:H1"/>
    <mergeCell ref="A3:H3"/>
    <mergeCell ref="A7:G7"/>
    <mergeCell ref="A8:H8"/>
    <mergeCell ref="A10:H10"/>
  </mergeCells>
  <pageMargins left="0.511811024" right="0.511811024" top="1.5972916666666668" bottom="0.78740157499999996" header="0.31496062000000002" footer="0.31496062000000002"/>
  <pageSetup paperSize="9" scale="62" orientation="portrait" r:id="rId1"/>
  <headerFooter>
    <oddHeader>&amp;C&amp;G
SERVIÇO PÚBLICO FEDERAL
MINISTÉRIO DA EDUCAÇÃO
UNIVERSIDADE FEDERAL DO SUL DA BAHIA</oddHeader>
  </headerFooter>
  <legacy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2"/>
  <sheetViews>
    <sheetView view="pageBreakPreview" zoomScale="60" zoomScaleNormal="130" workbookViewId="0">
      <selection activeCell="E34" sqref="E34:E50"/>
    </sheetView>
  </sheetViews>
  <sheetFormatPr defaultRowHeight="15" x14ac:dyDescent="0.25"/>
  <cols>
    <col min="1" max="1" width="9.140625" style="21"/>
    <col min="2" max="2" width="41.7109375" style="21" customWidth="1"/>
    <col min="3" max="3" width="12.7109375" style="21" customWidth="1"/>
    <col min="4" max="4" width="7.7109375" style="21" customWidth="1"/>
    <col min="5" max="5" width="11.5703125" style="21" customWidth="1"/>
    <col min="6" max="6" width="15.140625" style="21" customWidth="1"/>
    <col min="7" max="7" width="11.5703125" style="21" customWidth="1"/>
    <col min="8" max="8" width="14.28515625" style="21" customWidth="1"/>
    <col min="9" max="16384" width="9.140625" style="21"/>
  </cols>
  <sheetData>
    <row r="1" spans="1:8" x14ac:dyDescent="0.25">
      <c r="A1" s="262" t="s">
        <v>287</v>
      </c>
      <c r="B1" s="262"/>
      <c r="C1" s="262"/>
      <c r="D1" s="262"/>
      <c r="E1" s="262"/>
      <c r="F1" s="262"/>
      <c r="G1" s="262"/>
      <c r="H1" s="262"/>
    </row>
    <row r="3" spans="1:8" x14ac:dyDescent="0.25">
      <c r="A3" s="263" t="s">
        <v>353</v>
      </c>
      <c r="B3" s="263"/>
      <c r="C3" s="263"/>
      <c r="D3" s="263"/>
      <c r="E3" s="263"/>
      <c r="F3" s="263"/>
      <c r="G3" s="263"/>
      <c r="H3" s="263"/>
    </row>
    <row r="4" spans="1:8" ht="30" customHeight="1" x14ac:dyDescent="0.25">
      <c r="A4" s="25" t="s">
        <v>12</v>
      </c>
      <c r="B4" s="25" t="s">
        <v>4</v>
      </c>
      <c r="C4" s="97" t="s">
        <v>235</v>
      </c>
      <c r="D4" s="25" t="s">
        <v>236</v>
      </c>
      <c r="E4" s="97" t="s">
        <v>237</v>
      </c>
      <c r="F4" s="97" t="s">
        <v>238</v>
      </c>
      <c r="G4" s="25" t="s">
        <v>174</v>
      </c>
      <c r="H4" s="25" t="s">
        <v>173</v>
      </c>
    </row>
    <row r="5" spans="1:8" x14ac:dyDescent="0.25">
      <c r="A5" s="20">
        <v>1</v>
      </c>
      <c r="B5" s="94" t="s">
        <v>288</v>
      </c>
      <c r="C5" s="95" t="s">
        <v>240</v>
      </c>
      <c r="D5" s="95">
        <v>1</v>
      </c>
      <c r="E5" s="191"/>
      <c r="F5" s="96" t="s">
        <v>289</v>
      </c>
      <c r="G5" s="95">
        <f>1</f>
        <v>1</v>
      </c>
      <c r="H5" s="26">
        <f>(E5*G5)/12</f>
        <v>0</v>
      </c>
    </row>
    <row r="6" spans="1:8" x14ac:dyDescent="0.25">
      <c r="A6" s="20">
        <v>2</v>
      </c>
      <c r="B6" s="94" t="s">
        <v>290</v>
      </c>
      <c r="C6" s="95" t="s">
        <v>240</v>
      </c>
      <c r="D6" s="95">
        <v>1</v>
      </c>
      <c r="E6" s="191"/>
      <c r="F6" s="96" t="s">
        <v>289</v>
      </c>
      <c r="G6" s="95">
        <f>1</f>
        <v>1</v>
      </c>
      <c r="H6" s="26">
        <f t="shared" ref="H6:H17" si="0">(E6*G6)/12</f>
        <v>0</v>
      </c>
    </row>
    <row r="7" spans="1:8" ht="38.25" x14ac:dyDescent="0.25">
      <c r="A7" s="20">
        <v>3</v>
      </c>
      <c r="B7" s="94" t="s">
        <v>291</v>
      </c>
      <c r="C7" s="95" t="s">
        <v>240</v>
      </c>
      <c r="D7" s="95">
        <v>1</v>
      </c>
      <c r="E7" s="191"/>
      <c r="F7" s="96" t="s">
        <v>289</v>
      </c>
      <c r="G7" s="95">
        <f>1</f>
        <v>1</v>
      </c>
      <c r="H7" s="26">
        <f t="shared" si="0"/>
        <v>0</v>
      </c>
    </row>
    <row r="8" spans="1:8" x14ac:dyDescent="0.25">
      <c r="A8" s="20">
        <v>4</v>
      </c>
      <c r="B8" s="94" t="s">
        <v>327</v>
      </c>
      <c r="C8" s="95" t="s">
        <v>240</v>
      </c>
      <c r="D8" s="95">
        <v>1</v>
      </c>
      <c r="E8" s="191"/>
      <c r="F8" s="96" t="s">
        <v>289</v>
      </c>
      <c r="G8" s="95">
        <f>1</f>
        <v>1</v>
      </c>
      <c r="H8" s="26">
        <f t="shared" si="0"/>
        <v>0</v>
      </c>
    </row>
    <row r="9" spans="1:8" x14ac:dyDescent="0.25">
      <c r="A9" s="20">
        <v>5</v>
      </c>
      <c r="B9" s="94" t="s">
        <v>328</v>
      </c>
      <c r="C9" s="95" t="s">
        <v>240</v>
      </c>
      <c r="D9" s="95">
        <v>1</v>
      </c>
      <c r="E9" s="191"/>
      <c r="F9" s="96" t="s">
        <v>289</v>
      </c>
      <c r="G9" s="95">
        <f>1</f>
        <v>1</v>
      </c>
      <c r="H9" s="26">
        <f t="shared" si="0"/>
        <v>0</v>
      </c>
    </row>
    <row r="10" spans="1:8" x14ac:dyDescent="0.25">
      <c r="A10" s="20">
        <v>6</v>
      </c>
      <c r="B10" s="94" t="s">
        <v>292</v>
      </c>
      <c r="C10" s="95" t="s">
        <v>240</v>
      </c>
      <c r="D10" s="95">
        <v>1</v>
      </c>
      <c r="E10" s="191"/>
      <c r="F10" s="96" t="s">
        <v>289</v>
      </c>
      <c r="G10" s="95">
        <f>1</f>
        <v>1</v>
      </c>
      <c r="H10" s="26">
        <f t="shared" si="0"/>
        <v>0</v>
      </c>
    </row>
    <row r="11" spans="1:8" x14ac:dyDescent="0.25">
      <c r="A11" s="20">
        <v>7</v>
      </c>
      <c r="B11" s="94" t="s">
        <v>329</v>
      </c>
      <c r="C11" s="95" t="s">
        <v>240</v>
      </c>
      <c r="D11" s="95">
        <v>1</v>
      </c>
      <c r="E11" s="191"/>
      <c r="F11" s="96" t="s">
        <v>289</v>
      </c>
      <c r="G11" s="95">
        <f>1</f>
        <v>1</v>
      </c>
      <c r="H11" s="26">
        <f t="shared" si="0"/>
        <v>0</v>
      </c>
    </row>
    <row r="12" spans="1:8" x14ac:dyDescent="0.25">
      <c r="A12" s="20">
        <v>8</v>
      </c>
      <c r="B12" s="94" t="s">
        <v>293</v>
      </c>
      <c r="C12" s="95" t="s">
        <v>240</v>
      </c>
      <c r="D12" s="95">
        <v>1</v>
      </c>
      <c r="E12" s="191"/>
      <c r="F12" s="96" t="s">
        <v>289</v>
      </c>
      <c r="G12" s="95">
        <f>1</f>
        <v>1</v>
      </c>
      <c r="H12" s="26">
        <f t="shared" si="0"/>
        <v>0</v>
      </c>
    </row>
    <row r="13" spans="1:8" x14ac:dyDescent="0.25">
      <c r="A13" s="20">
        <v>9</v>
      </c>
      <c r="B13" s="94" t="s">
        <v>294</v>
      </c>
      <c r="C13" s="95" t="s">
        <v>240</v>
      </c>
      <c r="D13" s="95">
        <v>1</v>
      </c>
      <c r="E13" s="191"/>
      <c r="F13" s="96" t="s">
        <v>289</v>
      </c>
      <c r="G13" s="95">
        <f>1</f>
        <v>1</v>
      </c>
      <c r="H13" s="26">
        <f t="shared" si="0"/>
        <v>0</v>
      </c>
    </row>
    <row r="14" spans="1:8" x14ac:dyDescent="0.25">
      <c r="A14" s="20">
        <v>10</v>
      </c>
      <c r="B14" s="94" t="s">
        <v>295</v>
      </c>
      <c r="C14" s="95" t="s">
        <v>240</v>
      </c>
      <c r="D14" s="95">
        <v>3</v>
      </c>
      <c r="E14" s="191"/>
      <c r="F14" s="96" t="s">
        <v>265</v>
      </c>
      <c r="G14" s="95">
        <f>D14*12</f>
        <v>36</v>
      </c>
      <c r="H14" s="26">
        <f t="shared" si="0"/>
        <v>0</v>
      </c>
    </row>
    <row r="15" spans="1:8" x14ac:dyDescent="0.25">
      <c r="A15" s="20">
        <v>11</v>
      </c>
      <c r="B15" s="94" t="s">
        <v>296</v>
      </c>
      <c r="C15" s="95" t="s">
        <v>240</v>
      </c>
      <c r="D15" s="95">
        <v>1</v>
      </c>
      <c r="E15" s="191"/>
      <c r="F15" s="96" t="s">
        <v>289</v>
      </c>
      <c r="G15" s="95">
        <f>1</f>
        <v>1</v>
      </c>
      <c r="H15" s="26">
        <f t="shared" si="0"/>
        <v>0</v>
      </c>
    </row>
    <row r="16" spans="1:8" x14ac:dyDescent="0.25">
      <c r="A16" s="20">
        <v>12</v>
      </c>
      <c r="B16" s="94" t="s">
        <v>297</v>
      </c>
      <c r="C16" s="95" t="s">
        <v>240</v>
      </c>
      <c r="D16" s="95">
        <v>1</v>
      </c>
      <c r="E16" s="191"/>
      <c r="F16" s="96" t="s">
        <v>289</v>
      </c>
      <c r="G16" s="95">
        <f>1</f>
        <v>1</v>
      </c>
      <c r="H16" s="26">
        <f t="shared" si="0"/>
        <v>0</v>
      </c>
    </row>
    <row r="17" spans="1:8" x14ac:dyDescent="0.25">
      <c r="A17" s="20">
        <v>13</v>
      </c>
      <c r="B17" s="94" t="s">
        <v>298</v>
      </c>
      <c r="C17" s="95" t="s">
        <v>240</v>
      </c>
      <c r="D17" s="95">
        <v>1</v>
      </c>
      <c r="E17" s="191"/>
      <c r="F17" s="96" t="s">
        <v>289</v>
      </c>
      <c r="G17" s="95">
        <f>1</f>
        <v>1</v>
      </c>
      <c r="H17" s="26">
        <f t="shared" si="0"/>
        <v>0</v>
      </c>
    </row>
    <row r="18" spans="1:8" x14ac:dyDescent="0.25">
      <c r="A18" s="260" t="s">
        <v>173</v>
      </c>
      <c r="B18" s="260"/>
      <c r="C18" s="260"/>
      <c r="D18" s="260"/>
      <c r="E18" s="260"/>
      <c r="F18" s="260"/>
      <c r="G18" s="260"/>
      <c r="H18" s="27">
        <f>SUM(H5:H17)</f>
        <v>0</v>
      </c>
    </row>
    <row r="19" spans="1:8" x14ac:dyDescent="0.25">
      <c r="A19" s="264" t="s">
        <v>267</v>
      </c>
      <c r="B19" s="265"/>
      <c r="C19" s="265"/>
      <c r="D19" s="265"/>
      <c r="E19" s="265"/>
      <c r="F19" s="265"/>
      <c r="G19" s="265"/>
      <c r="H19" s="265"/>
    </row>
    <row r="21" spans="1:8" x14ac:dyDescent="0.25">
      <c r="A21" s="263" t="s">
        <v>354</v>
      </c>
      <c r="B21" s="263"/>
      <c r="C21" s="263"/>
      <c r="D21" s="263"/>
      <c r="E21" s="263"/>
      <c r="F21" s="263"/>
      <c r="G21" s="263"/>
      <c r="H21" s="263"/>
    </row>
    <row r="22" spans="1:8" ht="28.5" x14ac:dyDescent="0.25">
      <c r="A22" s="25" t="s">
        <v>12</v>
      </c>
      <c r="B22" s="25" t="s">
        <v>4</v>
      </c>
      <c r="C22" s="97" t="s">
        <v>235</v>
      </c>
      <c r="D22" s="25" t="s">
        <v>236</v>
      </c>
      <c r="E22" s="97" t="s">
        <v>237</v>
      </c>
      <c r="F22" s="97" t="s">
        <v>238</v>
      </c>
      <c r="G22" s="25" t="s">
        <v>174</v>
      </c>
      <c r="H22" s="25" t="s">
        <v>173</v>
      </c>
    </row>
    <row r="23" spans="1:8" x14ac:dyDescent="0.25">
      <c r="A23" s="20">
        <v>1</v>
      </c>
      <c r="B23" s="94" t="s">
        <v>299</v>
      </c>
      <c r="C23" s="95" t="s">
        <v>240</v>
      </c>
      <c r="D23" s="95">
        <v>15</v>
      </c>
      <c r="E23" s="191"/>
      <c r="F23" s="95" t="s">
        <v>289</v>
      </c>
      <c r="G23" s="95">
        <f>D23</f>
        <v>15</v>
      </c>
      <c r="H23" s="26">
        <f>(E23*G23)/12</f>
        <v>0</v>
      </c>
    </row>
    <row r="24" spans="1:8" ht="38.25" x14ac:dyDescent="0.25">
      <c r="A24" s="20">
        <v>2</v>
      </c>
      <c r="B24" s="94" t="s">
        <v>300</v>
      </c>
      <c r="C24" s="95" t="s">
        <v>240</v>
      </c>
      <c r="D24" s="95">
        <v>24</v>
      </c>
      <c r="E24" s="191"/>
      <c r="F24" s="95" t="s">
        <v>289</v>
      </c>
      <c r="G24" s="95">
        <f t="shared" ref="G24:G28" si="1">D24</f>
        <v>24</v>
      </c>
      <c r="H24" s="26">
        <f t="shared" ref="H24:H28" si="2">(E24*G24)/12</f>
        <v>0</v>
      </c>
    </row>
    <row r="25" spans="1:8" ht="25.5" x14ac:dyDescent="0.25">
      <c r="A25" s="20">
        <v>3</v>
      </c>
      <c r="B25" s="94" t="s">
        <v>301</v>
      </c>
      <c r="C25" s="95" t="s">
        <v>240</v>
      </c>
      <c r="D25" s="95">
        <v>24</v>
      </c>
      <c r="E25" s="191"/>
      <c r="F25" s="95" t="s">
        <v>289</v>
      </c>
      <c r="G25" s="95">
        <f t="shared" si="1"/>
        <v>24</v>
      </c>
      <c r="H25" s="26">
        <f t="shared" si="2"/>
        <v>0</v>
      </c>
    </row>
    <row r="26" spans="1:8" ht="25.5" x14ac:dyDescent="0.25">
      <c r="A26" s="20">
        <v>4</v>
      </c>
      <c r="B26" s="94" t="s">
        <v>302</v>
      </c>
      <c r="C26" s="95" t="s">
        <v>240</v>
      </c>
      <c r="D26" s="95">
        <v>3</v>
      </c>
      <c r="E26" s="191"/>
      <c r="F26" s="95" t="s">
        <v>289</v>
      </c>
      <c r="G26" s="95">
        <f t="shared" si="1"/>
        <v>3</v>
      </c>
      <c r="H26" s="26">
        <f t="shared" si="2"/>
        <v>0</v>
      </c>
    </row>
    <row r="27" spans="1:8" x14ac:dyDescent="0.25">
      <c r="A27" s="20">
        <v>5</v>
      </c>
      <c r="B27" s="94" t="s">
        <v>303</v>
      </c>
      <c r="C27" s="95" t="s">
        <v>240</v>
      </c>
      <c r="D27" s="95">
        <v>7</v>
      </c>
      <c r="E27" s="191"/>
      <c r="F27" s="95" t="s">
        <v>289</v>
      </c>
      <c r="G27" s="95">
        <f t="shared" si="1"/>
        <v>7</v>
      </c>
      <c r="H27" s="26"/>
    </row>
    <row r="28" spans="1:8" x14ac:dyDescent="0.25">
      <c r="A28" s="20">
        <v>6</v>
      </c>
      <c r="B28" s="94" t="s">
        <v>304</v>
      </c>
      <c r="C28" s="95" t="s">
        <v>240</v>
      </c>
      <c r="D28" s="95">
        <v>6</v>
      </c>
      <c r="E28" s="191"/>
      <c r="F28" s="95" t="s">
        <v>289</v>
      </c>
      <c r="G28" s="95">
        <f t="shared" si="1"/>
        <v>6</v>
      </c>
      <c r="H28" s="26">
        <f t="shared" si="2"/>
        <v>0</v>
      </c>
    </row>
    <row r="29" spans="1:8" x14ac:dyDescent="0.25">
      <c r="A29" s="260" t="s">
        <v>173</v>
      </c>
      <c r="B29" s="260"/>
      <c r="C29" s="260"/>
      <c r="D29" s="260"/>
      <c r="E29" s="260"/>
      <c r="F29" s="260"/>
      <c r="G29" s="260"/>
      <c r="H29" s="27">
        <f>SUM(H23:H28)</f>
        <v>0</v>
      </c>
    </row>
    <row r="30" spans="1:8" x14ac:dyDescent="0.25">
      <c r="A30" s="264" t="s">
        <v>267</v>
      </c>
      <c r="B30" s="265"/>
      <c r="C30" s="265"/>
      <c r="D30" s="265"/>
      <c r="E30" s="265"/>
      <c r="F30" s="265"/>
      <c r="G30" s="265"/>
      <c r="H30" s="265"/>
    </row>
    <row r="32" spans="1:8" ht="14.25" customHeight="1" x14ac:dyDescent="0.25">
      <c r="A32" s="263" t="s">
        <v>355</v>
      </c>
      <c r="B32" s="263"/>
      <c r="C32" s="263"/>
      <c r="D32" s="263"/>
      <c r="E32" s="263"/>
      <c r="F32" s="263"/>
      <c r="G32" s="263"/>
      <c r="H32" s="263"/>
    </row>
    <row r="33" spans="1:8" ht="28.5" x14ac:dyDescent="0.25">
      <c r="A33" s="25" t="s">
        <v>12</v>
      </c>
      <c r="B33" s="25" t="s">
        <v>4</v>
      </c>
      <c r="C33" s="97" t="s">
        <v>235</v>
      </c>
      <c r="D33" s="25" t="s">
        <v>236</v>
      </c>
      <c r="E33" s="97" t="s">
        <v>237</v>
      </c>
      <c r="F33" s="97" t="s">
        <v>238</v>
      </c>
      <c r="G33" s="25" t="s">
        <v>174</v>
      </c>
      <c r="H33" s="25" t="s">
        <v>173</v>
      </c>
    </row>
    <row r="34" spans="1:8" x14ac:dyDescent="0.25">
      <c r="A34" s="20">
        <v>1</v>
      </c>
      <c r="B34" s="94" t="s">
        <v>305</v>
      </c>
      <c r="C34" s="95" t="s">
        <v>240</v>
      </c>
      <c r="D34" s="95">
        <v>1</v>
      </c>
      <c r="E34" s="191"/>
      <c r="F34" s="95" t="s">
        <v>289</v>
      </c>
      <c r="G34" s="95">
        <f>D34</f>
        <v>1</v>
      </c>
      <c r="H34" s="26">
        <f>(E34*G34)/12</f>
        <v>0</v>
      </c>
    </row>
    <row r="35" spans="1:8" ht="25.5" x14ac:dyDescent="0.25">
      <c r="A35" s="20">
        <v>2</v>
      </c>
      <c r="B35" s="94" t="s">
        <v>306</v>
      </c>
      <c r="C35" s="95" t="s">
        <v>240</v>
      </c>
      <c r="D35" s="95">
        <v>1</v>
      </c>
      <c r="E35" s="191"/>
      <c r="F35" s="95" t="s">
        <v>289</v>
      </c>
      <c r="G35" s="95">
        <f t="shared" ref="G35:G50" si="3">D35</f>
        <v>1</v>
      </c>
      <c r="H35" s="26">
        <f t="shared" ref="H35:H49" si="4">(E35*G35)/12</f>
        <v>0</v>
      </c>
    </row>
    <row r="36" spans="1:8" x14ac:dyDescent="0.25">
      <c r="A36" s="20">
        <v>3</v>
      </c>
      <c r="B36" s="94" t="s">
        <v>307</v>
      </c>
      <c r="C36" s="95" t="s">
        <v>240</v>
      </c>
      <c r="D36" s="95">
        <v>1</v>
      </c>
      <c r="E36" s="191"/>
      <c r="F36" s="95" t="s">
        <v>289</v>
      </c>
      <c r="G36" s="95">
        <f t="shared" si="3"/>
        <v>1</v>
      </c>
      <c r="H36" s="26">
        <f t="shared" si="4"/>
        <v>0</v>
      </c>
    </row>
    <row r="37" spans="1:8" x14ac:dyDescent="0.25">
      <c r="A37" s="20">
        <v>4</v>
      </c>
      <c r="B37" s="94" t="s">
        <v>308</v>
      </c>
      <c r="C37" s="95" t="s">
        <v>240</v>
      </c>
      <c r="D37" s="95">
        <v>1</v>
      </c>
      <c r="E37" s="191"/>
      <c r="F37" s="95" t="s">
        <v>289</v>
      </c>
      <c r="G37" s="95">
        <f t="shared" si="3"/>
        <v>1</v>
      </c>
      <c r="H37" s="26">
        <f t="shared" si="4"/>
        <v>0</v>
      </c>
    </row>
    <row r="38" spans="1:8" ht="25.5" x14ac:dyDescent="0.25">
      <c r="A38" s="20">
        <v>5</v>
      </c>
      <c r="B38" s="94" t="s">
        <v>309</v>
      </c>
      <c r="C38" s="95" t="s">
        <v>240</v>
      </c>
      <c r="D38" s="95">
        <v>1</v>
      </c>
      <c r="E38" s="191"/>
      <c r="F38" s="95" t="s">
        <v>289</v>
      </c>
      <c r="G38" s="95">
        <f t="shared" si="3"/>
        <v>1</v>
      </c>
      <c r="H38" s="26">
        <f t="shared" si="4"/>
        <v>0</v>
      </c>
    </row>
    <row r="39" spans="1:8" x14ac:dyDescent="0.25">
      <c r="A39" s="20">
        <v>6</v>
      </c>
      <c r="B39" s="94" t="s">
        <v>310</v>
      </c>
      <c r="C39" s="95" t="s">
        <v>240</v>
      </c>
      <c r="D39" s="95">
        <v>1</v>
      </c>
      <c r="E39" s="191"/>
      <c r="F39" s="95" t="s">
        <v>289</v>
      </c>
      <c r="G39" s="95">
        <f t="shared" si="3"/>
        <v>1</v>
      </c>
      <c r="H39" s="26">
        <f t="shared" si="4"/>
        <v>0</v>
      </c>
    </row>
    <row r="40" spans="1:8" x14ac:dyDescent="0.25">
      <c r="A40" s="20">
        <v>7</v>
      </c>
      <c r="B40" s="94" t="s">
        <v>325</v>
      </c>
      <c r="C40" s="95" t="s">
        <v>240</v>
      </c>
      <c r="D40" s="95">
        <v>1</v>
      </c>
      <c r="E40" s="191"/>
      <c r="F40" s="95" t="s">
        <v>289</v>
      </c>
      <c r="G40" s="95">
        <f t="shared" si="3"/>
        <v>1</v>
      </c>
      <c r="H40" s="26">
        <f t="shared" si="4"/>
        <v>0</v>
      </c>
    </row>
    <row r="41" spans="1:8" x14ac:dyDescent="0.25">
      <c r="A41" s="20">
        <v>8</v>
      </c>
      <c r="B41" s="94" t="s">
        <v>326</v>
      </c>
      <c r="C41" s="95" t="s">
        <v>240</v>
      </c>
      <c r="D41" s="95">
        <v>1</v>
      </c>
      <c r="E41" s="191"/>
      <c r="F41" s="95" t="s">
        <v>289</v>
      </c>
      <c r="G41" s="95">
        <f t="shared" si="3"/>
        <v>1</v>
      </c>
      <c r="H41" s="26">
        <f t="shared" si="4"/>
        <v>0</v>
      </c>
    </row>
    <row r="42" spans="1:8" x14ac:dyDescent="0.25">
      <c r="A42" s="20">
        <v>9</v>
      </c>
      <c r="B42" s="94" t="s">
        <v>311</v>
      </c>
      <c r="C42" s="95" t="s">
        <v>312</v>
      </c>
      <c r="D42" s="95">
        <v>2</v>
      </c>
      <c r="E42" s="191"/>
      <c r="F42" s="95" t="s">
        <v>289</v>
      </c>
      <c r="G42" s="95">
        <f t="shared" si="3"/>
        <v>2</v>
      </c>
      <c r="H42" s="26">
        <f t="shared" si="4"/>
        <v>0</v>
      </c>
    </row>
    <row r="43" spans="1:8" x14ac:dyDescent="0.25">
      <c r="A43" s="20">
        <v>10</v>
      </c>
      <c r="B43" s="94" t="s">
        <v>323</v>
      </c>
      <c r="C43" s="95" t="s">
        <v>313</v>
      </c>
      <c r="D43" s="95">
        <v>4</v>
      </c>
      <c r="E43" s="191"/>
      <c r="F43" s="95" t="s">
        <v>289</v>
      </c>
      <c r="G43" s="95">
        <f t="shared" si="3"/>
        <v>4</v>
      </c>
      <c r="H43" s="26">
        <f t="shared" si="4"/>
        <v>0</v>
      </c>
    </row>
    <row r="44" spans="1:8" x14ac:dyDescent="0.25">
      <c r="A44" s="20">
        <v>11</v>
      </c>
      <c r="B44" s="94" t="s">
        <v>314</v>
      </c>
      <c r="C44" s="95" t="s">
        <v>240</v>
      </c>
      <c r="D44" s="95">
        <v>12</v>
      </c>
      <c r="E44" s="191"/>
      <c r="F44" s="95" t="s">
        <v>289</v>
      </c>
      <c r="G44" s="95">
        <f t="shared" si="3"/>
        <v>12</v>
      </c>
      <c r="H44" s="26">
        <f t="shared" si="4"/>
        <v>0</v>
      </c>
    </row>
    <row r="45" spans="1:8" x14ac:dyDescent="0.25">
      <c r="A45" s="20">
        <v>12</v>
      </c>
      <c r="B45" s="94" t="s">
        <v>315</v>
      </c>
      <c r="C45" s="95" t="s">
        <v>240</v>
      </c>
      <c r="D45" s="95">
        <v>1</v>
      </c>
      <c r="E45" s="191"/>
      <c r="F45" s="95" t="s">
        <v>289</v>
      </c>
      <c r="G45" s="95">
        <f t="shared" si="3"/>
        <v>1</v>
      </c>
      <c r="H45" s="26">
        <f t="shared" si="4"/>
        <v>0</v>
      </c>
    </row>
    <row r="46" spans="1:8" x14ac:dyDescent="0.25">
      <c r="A46" s="20">
        <v>13</v>
      </c>
      <c r="B46" s="94" t="s">
        <v>316</v>
      </c>
      <c r="C46" s="95" t="s">
        <v>240</v>
      </c>
      <c r="D46" s="95">
        <v>1</v>
      </c>
      <c r="E46" s="191"/>
      <c r="F46" s="95" t="s">
        <v>289</v>
      </c>
      <c r="G46" s="95">
        <f t="shared" si="3"/>
        <v>1</v>
      </c>
      <c r="H46" s="26">
        <f t="shared" si="4"/>
        <v>0</v>
      </c>
    </row>
    <row r="47" spans="1:8" x14ac:dyDescent="0.25">
      <c r="A47" s="20">
        <v>14</v>
      </c>
      <c r="B47" s="94" t="s">
        <v>317</v>
      </c>
      <c r="C47" s="95" t="s">
        <v>240</v>
      </c>
      <c r="D47" s="95">
        <v>1</v>
      </c>
      <c r="E47" s="191"/>
      <c r="F47" s="95" t="s">
        <v>289</v>
      </c>
      <c r="G47" s="95">
        <f t="shared" si="3"/>
        <v>1</v>
      </c>
      <c r="H47" s="26">
        <f t="shared" si="4"/>
        <v>0</v>
      </c>
    </row>
    <row r="48" spans="1:8" x14ac:dyDescent="0.25">
      <c r="A48" s="20">
        <v>15</v>
      </c>
      <c r="B48" s="94" t="s">
        <v>296</v>
      </c>
      <c r="C48" s="95" t="s">
        <v>240</v>
      </c>
      <c r="D48" s="95">
        <v>1</v>
      </c>
      <c r="E48" s="191"/>
      <c r="F48" s="95" t="s">
        <v>289</v>
      </c>
      <c r="G48" s="95">
        <f t="shared" si="3"/>
        <v>1</v>
      </c>
      <c r="H48" s="26">
        <f t="shared" si="4"/>
        <v>0</v>
      </c>
    </row>
    <row r="49" spans="1:8" x14ac:dyDescent="0.25">
      <c r="A49" s="20">
        <v>16</v>
      </c>
      <c r="B49" s="94" t="s">
        <v>318</v>
      </c>
      <c r="C49" s="95" t="s">
        <v>240</v>
      </c>
      <c r="D49" s="95">
        <v>1</v>
      </c>
      <c r="E49" s="191"/>
      <c r="F49" s="95" t="s">
        <v>289</v>
      </c>
      <c r="G49" s="95">
        <f t="shared" si="3"/>
        <v>1</v>
      </c>
      <c r="H49" s="26">
        <f t="shared" si="4"/>
        <v>0</v>
      </c>
    </row>
    <row r="50" spans="1:8" x14ac:dyDescent="0.25">
      <c r="A50" s="20">
        <v>17</v>
      </c>
      <c r="B50" s="94" t="s">
        <v>319</v>
      </c>
      <c r="C50" s="95" t="s">
        <v>240</v>
      </c>
      <c r="D50" s="95">
        <v>1</v>
      </c>
      <c r="E50" s="191"/>
      <c r="F50" s="95" t="s">
        <v>289</v>
      </c>
      <c r="G50" s="95">
        <f t="shared" si="3"/>
        <v>1</v>
      </c>
      <c r="H50" s="26">
        <f>(E50*G50)/12</f>
        <v>0</v>
      </c>
    </row>
    <row r="51" spans="1:8" x14ac:dyDescent="0.25">
      <c r="A51" s="260" t="s">
        <v>173</v>
      </c>
      <c r="B51" s="260"/>
      <c r="C51" s="260"/>
      <c r="D51" s="260"/>
      <c r="E51" s="260"/>
      <c r="F51" s="260"/>
      <c r="G51" s="260"/>
      <c r="H51" s="27">
        <f>SUM(H34:H50)</f>
        <v>0</v>
      </c>
    </row>
    <row r="52" spans="1:8" x14ac:dyDescent="0.25">
      <c r="A52" s="264" t="s">
        <v>267</v>
      </c>
      <c r="B52" s="265"/>
      <c r="C52" s="265"/>
      <c r="D52" s="265"/>
      <c r="E52" s="265"/>
      <c r="F52" s="265"/>
      <c r="G52" s="265"/>
      <c r="H52" s="265"/>
    </row>
  </sheetData>
  <mergeCells count="10">
    <mergeCell ref="A30:H30"/>
    <mergeCell ref="A32:H32"/>
    <mergeCell ref="A51:G51"/>
    <mergeCell ref="A52:H52"/>
    <mergeCell ref="A1:H1"/>
    <mergeCell ref="A3:H3"/>
    <mergeCell ref="A18:G18"/>
    <mergeCell ref="A19:H19"/>
    <mergeCell ref="A21:H21"/>
    <mergeCell ref="A29:G29"/>
  </mergeCells>
  <pageMargins left="0.511811024" right="0.511811024" top="1.5972916666666668" bottom="0.78740157499999996" header="0.31496062000000002" footer="0.31496062000000002"/>
  <pageSetup paperSize="9" scale="74" orientation="portrait" r:id="rId1"/>
  <headerFooter>
    <oddHeader>&amp;C&amp;G
SERVIÇO PÚBLICO FEDERAL
MINISTÉRIO DA EDUCAÇÃO
UNIVERSIDADE FEDERAL DO SUL DA BAHIA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7"/>
  <sheetViews>
    <sheetView showGridLines="0" view="pageBreakPreview" topLeftCell="A15" zoomScaleNormal="100" zoomScaleSheetLayoutView="100" workbookViewId="0">
      <selection activeCell="B128" sqref="B128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29"/>
      <c r="C10" s="30"/>
      <c r="D10" s="31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7</v>
      </c>
      <c r="C13" s="36" t="s">
        <v>207</v>
      </c>
      <c r="D13" s="93">
        <v>1396.95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1396.95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1396.95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38" t="s">
        <v>25</v>
      </c>
      <c r="B23" s="35" t="s">
        <v>26</v>
      </c>
      <c r="C23" s="36">
        <v>0</v>
      </c>
      <c r="D23" s="88">
        <f>ROUND((C23*D19),2)</f>
        <v>0</v>
      </c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1396.95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1396.95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130.88999999999999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43.58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174.47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1571.42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314.27999999999997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23.57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15.71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3.14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39.29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125.71</v>
      </c>
    </row>
    <row r="48" spans="1:4" s="1" customFormat="1" ht="31.5" customHeight="1" x14ac:dyDescent="0.25">
      <c r="A48" s="38" t="s">
        <v>65</v>
      </c>
      <c r="B48" s="44" t="s">
        <v>66</v>
      </c>
      <c r="C48" s="183">
        <v>0</v>
      </c>
      <c r="D48" s="184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9.43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531.12999999999988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customHeight="1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200.36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s="1" customFormat="1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ht="15.75" x14ac:dyDescent="0.25">
      <c r="A60" s="239" t="s">
        <v>84</v>
      </c>
      <c r="B60" s="239"/>
      <c r="C60" s="239"/>
      <c r="D60" s="87">
        <f>SUM(D53:D59)</f>
        <v>613.95000000000005</v>
      </c>
    </row>
    <row r="61" spans="1:4" s="1" customFormat="1" ht="15.75" customHeight="1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174.47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531.12999999999988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613.95000000000005</v>
      </c>
    </row>
    <row r="67" spans="1:4" ht="15.75" x14ac:dyDescent="0.25">
      <c r="A67" s="244" t="s">
        <v>98</v>
      </c>
      <c r="B67" s="245"/>
      <c r="C67" s="43">
        <f>SUM(C64:C66)</f>
        <v>0.46290000000000009</v>
      </c>
      <c r="D67" s="87">
        <f>SUM(D64:D66)</f>
        <v>1319.55</v>
      </c>
    </row>
    <row r="68" spans="1:4" s="1" customFormat="1" ht="15.75" customHeight="1" x14ac:dyDescent="0.25">
      <c r="A68" s="59"/>
      <c r="B68" s="59"/>
      <c r="C68" s="59"/>
      <c r="D68" s="60"/>
    </row>
    <row r="69" spans="1:4" s="1" customFormat="1" ht="25.5" customHeight="1" x14ac:dyDescent="0.2">
      <c r="A69" s="241" t="s">
        <v>99</v>
      </c>
      <c r="B69" s="241"/>
      <c r="C69" s="241"/>
      <c r="D69" s="241"/>
    </row>
    <row r="70" spans="1:4" s="1" customFormat="1" ht="25.5" customHeight="1" x14ac:dyDescent="0.2">
      <c r="A70" s="242" t="s">
        <v>100</v>
      </c>
      <c r="B70" s="242"/>
      <c r="C70" s="242"/>
      <c r="D70" s="83">
        <f>SUM(D31,D37,D50)</f>
        <v>2102.5500000000002</v>
      </c>
    </row>
    <row r="71" spans="1:4" s="1" customFormat="1" ht="15.75" customHeight="1" x14ac:dyDescent="0.25">
      <c r="A71" s="59"/>
      <c r="B71" s="59"/>
      <c r="C71" s="59"/>
      <c r="D71" s="60"/>
    </row>
    <row r="72" spans="1:4" ht="25.5" customHeight="1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55">
        <f>(0.1*(1/12))</f>
        <v>8.3333333333333332E-3</v>
      </c>
      <c r="D73" s="86">
        <f>ROUND(C73*$D$70,2)</f>
        <v>17.52</v>
      </c>
    </row>
    <row r="74" spans="1:4" ht="15.75" x14ac:dyDescent="0.25">
      <c r="A74" s="40" t="s">
        <v>25</v>
      </c>
      <c r="B74" s="47" t="s">
        <v>104</v>
      </c>
      <c r="C74" s="42">
        <f>0.08*C73</f>
        <v>6.6666666666666664E-4</v>
      </c>
      <c r="D74" s="86">
        <f t="shared" ref="D74:D78" si="1">ROUND(C74*$D$70,2)</f>
        <v>1.4</v>
      </c>
    </row>
    <row r="75" spans="1:4" ht="15.75" x14ac:dyDescent="0.25">
      <c r="A75" s="40" t="s">
        <v>19</v>
      </c>
      <c r="B75" s="47" t="s">
        <v>106</v>
      </c>
      <c r="C75" s="42">
        <f>0.08*0.4*0.05</f>
        <v>1.6000000000000001E-3</v>
      </c>
      <c r="D75" s="86">
        <f t="shared" si="1"/>
        <v>3.36</v>
      </c>
    </row>
    <row r="76" spans="1:4" ht="15.75" x14ac:dyDescent="0.25">
      <c r="A76" s="40" t="s">
        <v>56</v>
      </c>
      <c r="B76" s="66" t="s">
        <v>108</v>
      </c>
      <c r="C76" s="55">
        <f>7/30/12</f>
        <v>1.9444444444444445E-2</v>
      </c>
      <c r="D76" s="86">
        <f t="shared" si="1"/>
        <v>40.880000000000003</v>
      </c>
    </row>
    <row r="77" spans="1:4" ht="15.75" x14ac:dyDescent="0.25">
      <c r="A77" s="40" t="s">
        <v>59</v>
      </c>
      <c r="B77" s="47" t="s">
        <v>110</v>
      </c>
      <c r="C77" s="42">
        <f>C50*C76</f>
        <v>6.5722222222222241E-3</v>
      </c>
      <c r="D77" s="86">
        <f t="shared" si="1"/>
        <v>13.82</v>
      </c>
    </row>
    <row r="78" spans="1:4" ht="15.75" x14ac:dyDescent="0.25">
      <c r="A78" s="40" t="s">
        <v>62</v>
      </c>
      <c r="B78" s="47" t="s">
        <v>112</v>
      </c>
      <c r="C78" s="42">
        <f>(0.08*(0.5)/12)</f>
        <v>3.3333333333333335E-3</v>
      </c>
      <c r="D78" s="86">
        <f t="shared" si="1"/>
        <v>7.01</v>
      </c>
    </row>
    <row r="79" spans="1:4" ht="15.75" x14ac:dyDescent="0.25">
      <c r="A79" s="244" t="s">
        <v>114</v>
      </c>
      <c r="B79" s="245"/>
      <c r="C79" s="43">
        <f>SUM(C73:C78)</f>
        <v>3.9949999999999999E-2</v>
      </c>
      <c r="D79" s="87">
        <f>ROUND(SUM(D73:D78),2)</f>
        <v>83.99</v>
      </c>
    </row>
    <row r="80" spans="1:4" s="1" customFormat="1" ht="15.75" x14ac:dyDescent="0.25">
      <c r="A80" s="59"/>
      <c r="B80" s="59"/>
      <c r="C80" s="59"/>
      <c r="D80" s="60"/>
    </row>
    <row r="81" spans="1:4" ht="25.5" customHeight="1" x14ac:dyDescent="0.25">
      <c r="A81" s="241" t="s">
        <v>115</v>
      </c>
      <c r="B81" s="241"/>
      <c r="C81" s="241"/>
      <c r="D81" s="241"/>
    </row>
    <row r="82" spans="1:4" ht="25.5" customHeight="1" x14ac:dyDescent="0.25">
      <c r="A82" s="242" t="s">
        <v>116</v>
      </c>
      <c r="B82" s="242"/>
      <c r="C82" s="242"/>
      <c r="D82" s="83">
        <f>D19+D67+D79</f>
        <v>2800.49</v>
      </c>
    </row>
    <row r="83" spans="1:4" s="1" customFormat="1" ht="15.75" customHeight="1" x14ac:dyDescent="0.25">
      <c r="A83" s="59"/>
      <c r="B83" s="59"/>
      <c r="C83" s="59"/>
      <c r="D83" s="60"/>
    </row>
    <row r="84" spans="1:4" ht="25.5" customHeight="1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130.88999999999999</v>
      </c>
    </row>
    <row r="87" spans="1:4" ht="15.75" x14ac:dyDescent="0.25">
      <c r="A87" s="40" t="s">
        <v>25</v>
      </c>
      <c r="B87" s="41" t="s">
        <v>122</v>
      </c>
      <c r="C87" s="185"/>
      <c r="D87" s="186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186">
        <f t="shared" ref="D88:D90" si="2"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186">
        <f t="shared" si="2"/>
        <v>0</v>
      </c>
    </row>
    <row r="90" spans="1:4" ht="15.75" x14ac:dyDescent="0.25">
      <c r="A90" s="40" t="s">
        <v>62</v>
      </c>
      <c r="B90" s="41" t="s">
        <v>20</v>
      </c>
      <c r="C90" s="42"/>
      <c r="D90" s="58">
        <f t="shared" si="2"/>
        <v>0</v>
      </c>
    </row>
    <row r="91" spans="1:4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130.88999999999999</v>
      </c>
    </row>
    <row r="92" spans="1:4" ht="15.75" x14ac:dyDescent="0.25">
      <c r="A92" s="59"/>
      <c r="B92" s="59"/>
      <c r="C92" s="59"/>
      <c r="D92" s="60"/>
    </row>
    <row r="93" spans="1:4" ht="15.75" x14ac:dyDescent="0.25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s="1" customFormat="1" ht="15.75" x14ac:dyDescent="0.25">
      <c r="A96" s="40" t="s">
        <v>25</v>
      </c>
      <c r="B96" s="41" t="s">
        <v>209</v>
      </c>
      <c r="C96" s="42"/>
      <c r="D96" s="187">
        <f>MATERIAIS!H7</f>
        <v>0</v>
      </c>
    </row>
    <row r="97" spans="1:4" s="1" customFormat="1" ht="15.75" x14ac:dyDescent="0.25">
      <c r="A97" s="40" t="s">
        <v>19</v>
      </c>
      <c r="B97" s="41" t="s">
        <v>210</v>
      </c>
      <c r="C97" s="42"/>
      <c r="D97" s="187">
        <f>EQUIPAMENTOS!H18</f>
        <v>0</v>
      </c>
    </row>
    <row r="98" spans="1:4" ht="15.75" x14ac:dyDescent="0.25">
      <c r="A98" s="40" t="s">
        <v>56</v>
      </c>
      <c r="B98" s="41" t="s">
        <v>20</v>
      </c>
      <c r="C98" s="42"/>
      <c r="D98" s="84">
        <v>0</v>
      </c>
    </row>
    <row r="99" spans="1:4" s="1" customFormat="1" ht="15.75" customHeight="1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ht="15.75" x14ac:dyDescent="0.25">
      <c r="A101" s="241" t="s">
        <v>136</v>
      </c>
      <c r="B101" s="241"/>
      <c r="C101" s="241"/>
      <c r="D101" s="241"/>
    </row>
    <row r="102" spans="1:4" ht="15.75" x14ac:dyDescent="0.25">
      <c r="A102" s="242" t="s">
        <v>137</v>
      </c>
      <c r="B102" s="242"/>
      <c r="C102" s="242"/>
      <c r="D102" s="83">
        <f>SUM(D82+D91+D99)</f>
        <v>2931.3799999999997</v>
      </c>
    </row>
    <row r="103" spans="1:4" ht="15.75" x14ac:dyDescent="0.25">
      <c r="A103" s="33"/>
      <c r="B103" s="51" t="s">
        <v>138</v>
      </c>
      <c r="C103" s="33" t="s">
        <v>14</v>
      </c>
      <c r="D103" s="33" t="s">
        <v>15</v>
      </c>
    </row>
    <row r="104" spans="1:4" ht="15.75" x14ac:dyDescent="0.25">
      <c r="A104" s="40" t="s">
        <v>16</v>
      </c>
      <c r="B104" s="41" t="s">
        <v>139</v>
      </c>
      <c r="C104" s="185"/>
      <c r="D104" s="186">
        <f>ROUND(($D$102*C104),2)</f>
        <v>0</v>
      </c>
    </row>
    <row r="105" spans="1:4" ht="15.75" x14ac:dyDescent="0.25">
      <c r="A105" s="40" t="s">
        <v>25</v>
      </c>
      <c r="B105" s="41" t="s">
        <v>140</v>
      </c>
      <c r="C105" s="185"/>
      <c r="D105" s="186">
        <f>ROUND(($D$102*C105),2)</f>
        <v>0</v>
      </c>
    </row>
    <row r="106" spans="1:4" s="1" customFormat="1" ht="15.75" customHeight="1" x14ac:dyDescent="0.25">
      <c r="A106" s="40"/>
      <c r="B106" s="41" t="s">
        <v>141</v>
      </c>
      <c r="C106" s="42"/>
      <c r="D106" s="58">
        <f>D102+D104+D105</f>
        <v>2931.3799999999997</v>
      </c>
    </row>
    <row r="107" spans="1:4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58">
        <f>ROUND(D106/C107,2)</f>
        <v>3208.95</v>
      </c>
    </row>
    <row r="108" spans="1:4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20.86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58">
        <f t="shared" ref="D110:D113" si="3">ROUND($D$107*C110,2)</f>
        <v>96.27</v>
      </c>
    </row>
    <row r="111" spans="1:4" s="3" customFormat="1" ht="15.75" x14ac:dyDescent="0.25">
      <c r="A111" s="40"/>
      <c r="B111" s="41" t="s">
        <v>147</v>
      </c>
      <c r="C111" s="42"/>
      <c r="D111" s="58">
        <f t="shared" si="3"/>
        <v>0</v>
      </c>
    </row>
    <row r="112" spans="1:4" s="3" customFormat="1" ht="15.75" x14ac:dyDescent="0.25">
      <c r="A112" s="40"/>
      <c r="B112" s="41" t="s">
        <v>148</v>
      </c>
      <c r="C112" s="42"/>
      <c r="D112" s="58">
        <f t="shared" si="3"/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58">
        <f t="shared" si="3"/>
        <v>160.44999999999999</v>
      </c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277.58</v>
      </c>
    </row>
    <row r="115" spans="1:7" s="3" customFormat="1" ht="15.75" x14ac:dyDescent="0.25">
      <c r="A115" s="239" t="s">
        <v>151</v>
      </c>
      <c r="B115" s="239"/>
      <c r="C115" s="239"/>
      <c r="D115" s="81">
        <f>ROUND(SUM(D104:D105,D114),2)</f>
        <v>277.58</v>
      </c>
    </row>
    <row r="116" spans="1:7" s="3" customFormat="1" ht="15.75" x14ac:dyDescent="0.25">
      <c r="A116" s="59"/>
      <c r="B116" s="59"/>
      <c r="C116" s="59"/>
      <c r="D116" s="60"/>
    </row>
    <row r="117" spans="1:7" s="3" customFormat="1" ht="15.75" x14ac:dyDescent="0.25">
      <c r="A117" s="246" t="s">
        <v>154</v>
      </c>
      <c r="B117" s="246"/>
      <c r="C117" s="246"/>
      <c r="D117" s="246"/>
    </row>
    <row r="118" spans="1:7" s="3" customFormat="1" ht="15.75" x14ac:dyDescent="0.25">
      <c r="A118" s="56"/>
      <c r="B118" s="39" t="s">
        <v>155</v>
      </c>
      <c r="C118" s="57"/>
      <c r="D118" s="46" t="s">
        <v>15</v>
      </c>
      <c r="G118" s="28"/>
    </row>
    <row r="119" spans="1:7" s="3" customFormat="1" ht="15.75" x14ac:dyDescent="0.25">
      <c r="A119" s="40" t="s">
        <v>16</v>
      </c>
      <c r="B119" s="41" t="s">
        <v>156</v>
      </c>
      <c r="C119" s="42"/>
      <c r="D119" s="58">
        <f>D19</f>
        <v>1396.95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1319.55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3.9949999999999999E-2</v>
      </c>
      <c r="D121" s="58">
        <f>D79</f>
        <v>83.99</v>
      </c>
    </row>
    <row r="122" spans="1:7" s="1" customFormat="1" ht="15.75" customHeight="1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130.88999999999999</v>
      </c>
    </row>
    <row r="123" spans="1:7" s="3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0.59655000000000014</v>
      </c>
      <c r="D124" s="81">
        <f>SUM(D119:D123)</f>
        <v>2931.3799999999997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58">
        <f>D115</f>
        <v>277.58</v>
      </c>
    </row>
    <row r="126" spans="1:7" s="3" customFormat="1" ht="15.75" x14ac:dyDescent="0.25">
      <c r="A126" s="239" t="s">
        <v>211</v>
      </c>
      <c r="B126" s="239"/>
      <c r="C126" s="239"/>
      <c r="D126" s="81">
        <f>SUM(D124:D125)</f>
        <v>3208.9599999999996</v>
      </c>
    </row>
    <row r="127" spans="1:7" s="1" customFormat="1" ht="12" x14ac:dyDescent="0.2"/>
    <row r="128" spans="1:7" s="3" customFormat="1" ht="12" x14ac:dyDescent="0.2">
      <c r="A128" s="1"/>
    </row>
    <row r="129" spans="1:4" s="3" customFormat="1" ht="12" x14ac:dyDescent="0.2">
      <c r="A129" s="1"/>
    </row>
    <row r="130" spans="1:4" s="3" customFormat="1" ht="12" x14ac:dyDescent="0.2">
      <c r="A130" s="1"/>
    </row>
    <row r="131" spans="1:4" s="3" customFormat="1" ht="12" x14ac:dyDescent="0.2">
      <c r="A131" s="1"/>
    </row>
    <row r="132" spans="1:4" x14ac:dyDescent="0.25">
      <c r="A132" s="237" t="s">
        <v>346</v>
      </c>
      <c r="B132" s="237"/>
      <c r="C132" s="237"/>
      <c r="D132" s="237"/>
    </row>
    <row r="133" spans="1:4" s="1" customFormat="1" ht="15" customHeight="1" x14ac:dyDescent="0.2">
      <c r="A133" s="237" t="s">
        <v>347</v>
      </c>
      <c r="B133" s="237"/>
      <c r="C133" s="237"/>
      <c r="D133" s="237"/>
    </row>
    <row r="134" spans="1:4" ht="15" customHeight="1" x14ac:dyDescent="0.25">
      <c r="A134" s="238" t="s">
        <v>344</v>
      </c>
      <c r="B134" s="238"/>
      <c r="C134" s="238"/>
      <c r="D134" s="238"/>
    </row>
    <row r="135" spans="1:4" x14ac:dyDescent="0.25">
      <c r="A135" s="238" t="s">
        <v>345</v>
      </c>
      <c r="B135" s="238"/>
      <c r="C135" s="238"/>
      <c r="D135" s="238"/>
    </row>
    <row r="136" spans="1:4" ht="15" customHeight="1" x14ac:dyDescent="0.25">
      <c r="A136" s="1"/>
    </row>
    <row r="137" spans="1:4" s="3" customFormat="1" ht="15" customHeight="1" x14ac:dyDescent="0.2">
      <c r="A137" s="1"/>
    </row>
    <row r="138" spans="1:4" s="3" customFormat="1" ht="12" x14ac:dyDescent="0.2">
      <c r="A138" s="1"/>
    </row>
    <row r="139" spans="1:4" s="1" customFormat="1" ht="12" x14ac:dyDescent="0.2"/>
    <row r="140" spans="1:4" s="1" customFormat="1" x14ac:dyDescent="0.25">
      <c r="A140"/>
    </row>
    <row r="141" spans="1:4" s="1" customFormat="1" ht="15" customHeight="1" x14ac:dyDescent="0.25">
      <c r="A141"/>
    </row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x14ac:dyDescent="0.25">
      <c r="A145"/>
    </row>
    <row r="146" spans="1:1" s="1" customFormat="1" ht="12" x14ac:dyDescent="0.2"/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ht="15" customHeight="1" x14ac:dyDescent="0.25">
      <c r="A149"/>
    </row>
    <row r="150" spans="1:1" s="1" customFormat="1" ht="15" customHeight="1" x14ac:dyDescent="0.25">
      <c r="A150"/>
    </row>
    <row r="151" spans="1:1" s="1" customFormat="1" x14ac:dyDescent="0.25">
      <c r="A151"/>
    </row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x14ac:dyDescent="0.25">
      <c r="A154"/>
    </row>
    <row r="155" spans="1:1" s="1" customFormat="1" x14ac:dyDescent="0.25">
      <c r="A155"/>
    </row>
    <row r="156" spans="1:1" s="1" customFormat="1" ht="12" x14ac:dyDescent="0.2"/>
    <row r="157" spans="1:1" s="1" customFormat="1" ht="15" customHeight="1" x14ac:dyDescent="0.25">
      <c r="A157"/>
    </row>
    <row r="158" spans="1:1" s="1" customFormat="1" x14ac:dyDescent="0.25">
      <c r="A158"/>
    </row>
    <row r="159" spans="1:1" s="1" customFormat="1" ht="15" customHeight="1" x14ac:dyDescent="0.25">
      <c r="A159"/>
    </row>
    <row r="160" spans="1:1" s="1" customFormat="1" ht="15" customHeight="1" x14ac:dyDescent="0.25">
      <c r="A160"/>
    </row>
    <row r="161" spans="1:1" s="1" customFormat="1" x14ac:dyDescent="0.25">
      <c r="A161"/>
    </row>
    <row r="162" spans="1:1" s="1" customFormat="1" x14ac:dyDescent="0.25">
      <c r="A162"/>
    </row>
    <row r="163" spans="1:1" s="1" customFormat="1" x14ac:dyDescent="0.25">
      <c r="A163"/>
    </row>
    <row r="164" spans="1:1" s="1" customFormat="1" x14ac:dyDescent="0.25">
      <c r="A164"/>
    </row>
    <row r="165" spans="1:1" x14ac:dyDescent="0.25">
      <c r="A165" s="1"/>
    </row>
    <row r="166" spans="1:1" x14ac:dyDescent="0.25">
      <c r="A166" s="1"/>
    </row>
    <row r="167" spans="1:1" ht="15" customHeight="1" x14ac:dyDescent="0.25">
      <c r="A167" s="1"/>
    </row>
    <row r="168" spans="1:1" x14ac:dyDescent="0.25">
      <c r="A168" s="1"/>
    </row>
    <row r="169" spans="1:1" x14ac:dyDescent="0.25">
      <c r="A169" s="1"/>
    </row>
    <row r="170" spans="1:1" ht="15" customHeight="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</sheetData>
  <mergeCells count="41">
    <mergeCell ref="A19:C19"/>
    <mergeCell ref="A1:D1"/>
    <mergeCell ref="A11:D11"/>
    <mergeCell ref="A14:D14"/>
    <mergeCell ref="A15:D15"/>
    <mergeCell ref="A52:C52"/>
    <mergeCell ref="A20:D20"/>
    <mergeCell ref="A25:C25"/>
    <mergeCell ref="A27:D27"/>
    <mergeCell ref="A31:C31"/>
    <mergeCell ref="A33:D33"/>
    <mergeCell ref="A34:B34"/>
    <mergeCell ref="A37:B37"/>
    <mergeCell ref="A39:D39"/>
    <mergeCell ref="A40:C40"/>
    <mergeCell ref="A41:B41"/>
    <mergeCell ref="A50:B50"/>
    <mergeCell ref="A60:C60"/>
    <mergeCell ref="A62:D62"/>
    <mergeCell ref="A67:B67"/>
    <mergeCell ref="A72:D72"/>
    <mergeCell ref="A79:B79"/>
    <mergeCell ref="A69:D69"/>
    <mergeCell ref="A70:C70"/>
    <mergeCell ref="A81:D81"/>
    <mergeCell ref="A82:C82"/>
    <mergeCell ref="A84:D84"/>
    <mergeCell ref="A91:B91"/>
    <mergeCell ref="A93:D93"/>
    <mergeCell ref="A133:D133"/>
    <mergeCell ref="A132:D132"/>
    <mergeCell ref="A134:D134"/>
    <mergeCell ref="A135:D135"/>
    <mergeCell ref="A99:C99"/>
    <mergeCell ref="B125:C125"/>
    <mergeCell ref="A126:C126"/>
    <mergeCell ref="A101:D101"/>
    <mergeCell ref="A102:C102"/>
    <mergeCell ref="A115:C115"/>
    <mergeCell ref="A117:D117"/>
    <mergeCell ref="A124:B124"/>
  </mergeCells>
  <dataValidations count="4">
    <dataValidation allowBlank="1" showInputMessage="1" showErrorMessage="1" promptTitle="ATENÇÃO" sqref="HW104 RS104 ABO104" xr:uid="{00000000-0002-0000-0200-000000000000}">
      <formula1>0</formula1>
      <formula2>10000</formula2>
    </dataValidation>
    <dataValidation allowBlank="1" showInputMessage="1" showErrorMessage="1" prompt="O VALOR A SER PREENCHIDO DEVERÁ SE REFERIR A UM PROFISSIONAL." sqref="HV103 RR103 ABN103" xr:uid="{00000000-0002-0000-02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7:RS108 ABO107:ABO108 ABO105 RS105 HW105 HW107:HW108" xr:uid="{00000000-0002-0000-0200-000002000000}">
      <formula1>0</formula1>
      <formula2>10000</formula2>
    </dataValidation>
    <dataValidation type="decimal" allowBlank="1" showInputMessage="1" showErrorMessage="1" promptTitle="ATENÇÃO" sqref="HW133 RS133 ABO133" xr:uid="{00000000-0002-0000-02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6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7"/>
  <sheetViews>
    <sheetView showGridLines="0" view="pageBreakPreview" topLeftCell="A71" zoomScaleNormal="100" zoomScaleSheetLayoutView="100" workbookViewId="0">
      <selection activeCell="D96" sqref="D96:D97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5" t="s">
        <v>2</v>
      </c>
      <c r="B11" s="255"/>
      <c r="C11" s="255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212</v>
      </c>
      <c r="C13" s="36" t="s">
        <v>207</v>
      </c>
      <c r="D13" s="93">
        <v>2176.11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2176.11</v>
      </c>
    </row>
    <row r="18" spans="1:4" s="1" customFormat="1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2176.11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2176.11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2176.11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203.9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67.89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271.79000000000002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2447.9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489.58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36.72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24.48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4.9000000000000004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61.2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195.83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190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14.69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827.40000000000009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customHeight="1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153.61000000000001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s="1" customFormat="1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ht="15.75" x14ac:dyDescent="0.25">
      <c r="A60" s="239" t="s">
        <v>84</v>
      </c>
      <c r="B60" s="239"/>
      <c r="C60" s="239"/>
      <c r="D60" s="87">
        <f>SUM(D53:D59)</f>
        <v>567.20000000000005</v>
      </c>
    </row>
    <row r="61" spans="1:4" s="1" customFormat="1" ht="15.75" customHeight="1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271.79000000000002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827.40000000000009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567.20000000000005</v>
      </c>
    </row>
    <row r="67" spans="1:4" ht="15.75" x14ac:dyDescent="0.25">
      <c r="A67" s="244" t="s">
        <v>98</v>
      </c>
      <c r="B67" s="245"/>
      <c r="C67" s="43">
        <f>SUM(C64:C66)</f>
        <v>0.46290000000000009</v>
      </c>
      <c r="D67" s="87">
        <f>SUM(D64:D66)</f>
        <v>1666.39</v>
      </c>
    </row>
    <row r="68" spans="1:4" ht="15.75" x14ac:dyDescent="0.25">
      <c r="A68" s="156"/>
      <c r="B68" s="157"/>
      <c r="C68" s="55"/>
      <c r="D68" s="158"/>
    </row>
    <row r="69" spans="1:4" s="1" customFormat="1" ht="25.5" customHeight="1" x14ac:dyDescent="0.2">
      <c r="A69" s="241" t="s">
        <v>99</v>
      </c>
      <c r="B69" s="241"/>
      <c r="C69" s="241"/>
      <c r="D69" s="241"/>
    </row>
    <row r="70" spans="1:4" s="1" customFormat="1" ht="25.5" customHeight="1" x14ac:dyDescent="0.2">
      <c r="A70" s="242" t="s">
        <v>100</v>
      </c>
      <c r="B70" s="242"/>
      <c r="C70" s="242"/>
      <c r="D70" s="83">
        <f>SUM(D31,D37,D50)</f>
        <v>3275.3</v>
      </c>
    </row>
    <row r="71" spans="1:4" s="1" customFormat="1" ht="15.75" customHeight="1" x14ac:dyDescent="0.25">
      <c r="A71" s="59"/>
      <c r="B71" s="59"/>
      <c r="C71" s="59"/>
      <c r="D71" s="60"/>
    </row>
    <row r="72" spans="1:4" ht="25.5" customHeight="1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101.41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0.38</v>
      </c>
    </row>
    <row r="75" spans="1:4" ht="15.75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4.0599999999999996</v>
      </c>
    </row>
    <row r="76" spans="1:4" ht="15.75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6.57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0.06</v>
      </c>
    </row>
    <row r="78" spans="1:4" ht="15.75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1.96</v>
      </c>
    </row>
    <row r="79" spans="1:4" ht="15.75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114.44</v>
      </c>
    </row>
    <row r="80" spans="1:4" s="1" customFormat="1" ht="15.75" customHeight="1" x14ac:dyDescent="0.25">
      <c r="A80" s="59"/>
      <c r="B80" s="59"/>
      <c r="C80" s="59"/>
      <c r="D80" s="60"/>
    </row>
    <row r="81" spans="1:4" ht="25.5" customHeight="1" x14ac:dyDescent="0.25">
      <c r="A81" s="241" t="s">
        <v>115</v>
      </c>
      <c r="B81" s="241"/>
      <c r="C81" s="241"/>
      <c r="D81" s="241"/>
    </row>
    <row r="82" spans="1:4" ht="25.5" customHeight="1" x14ac:dyDescent="0.25">
      <c r="A82" s="242" t="s">
        <v>116</v>
      </c>
      <c r="B82" s="242"/>
      <c r="C82" s="242"/>
      <c r="D82" s="83">
        <f>D19+D67+D79</f>
        <v>3956.94</v>
      </c>
    </row>
    <row r="83" spans="1:4" s="1" customFormat="1" ht="15.75" customHeight="1" x14ac:dyDescent="0.25">
      <c r="A83" s="59"/>
      <c r="B83" s="59"/>
      <c r="C83" s="59"/>
      <c r="D83" s="60"/>
    </row>
    <row r="84" spans="1:4" ht="25.5" customHeight="1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203.9</v>
      </c>
    </row>
    <row r="87" spans="1:4" ht="15.75" x14ac:dyDescent="0.25">
      <c r="A87" s="40" t="s">
        <v>25</v>
      </c>
      <c r="B87" s="41" t="s">
        <v>122</v>
      </c>
      <c r="C87" s="185"/>
      <c r="D87" s="189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189">
        <f t="shared" ref="D88:D90" si="1"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189">
        <f t="shared" si="1"/>
        <v>0</v>
      </c>
    </row>
    <row r="90" spans="1:4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203.9</v>
      </c>
    </row>
    <row r="92" spans="1:4" s="1" customFormat="1" ht="15.75" customHeight="1" x14ac:dyDescent="0.25">
      <c r="A92" s="59"/>
      <c r="B92" s="59"/>
      <c r="C92" s="59"/>
      <c r="D92" s="60"/>
    </row>
    <row r="93" spans="1:4" ht="25.5" customHeight="1" x14ac:dyDescent="0.25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ht="15.75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/>
    </row>
    <row r="97" spans="1:7" ht="15.75" x14ac:dyDescent="0.25">
      <c r="A97" s="40" t="s">
        <v>19</v>
      </c>
      <c r="B97" s="41" t="s">
        <v>210</v>
      </c>
      <c r="C97" s="42"/>
      <c r="D97" s="187"/>
    </row>
    <row r="98" spans="1:7" ht="15.75" x14ac:dyDescent="0.25">
      <c r="A98" s="40" t="s">
        <v>19</v>
      </c>
      <c r="B98" s="41" t="s">
        <v>20</v>
      </c>
      <c r="C98" s="42"/>
      <c r="D98" s="84">
        <v>0</v>
      </c>
    </row>
    <row r="99" spans="1:7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7" s="1" customFormat="1" ht="15.75" customHeight="1" x14ac:dyDescent="0.25">
      <c r="A100" s="59"/>
      <c r="B100" s="59"/>
      <c r="C100" s="59"/>
      <c r="D100" s="60"/>
    </row>
    <row r="101" spans="1:7" ht="25.5" customHeight="1" x14ac:dyDescent="0.25">
      <c r="A101" s="241" t="s">
        <v>136</v>
      </c>
      <c r="B101" s="241"/>
      <c r="C101" s="241"/>
      <c r="D101" s="241"/>
    </row>
    <row r="102" spans="1:7" ht="25.5" customHeight="1" x14ac:dyDescent="0.25">
      <c r="A102" s="242" t="s">
        <v>137</v>
      </c>
      <c r="B102" s="242"/>
      <c r="C102" s="242"/>
      <c r="D102" s="83">
        <f>SUM(D82+D91+D99)</f>
        <v>4160.84</v>
      </c>
    </row>
    <row r="103" spans="1:7" s="3" customFormat="1" ht="25.5" customHeight="1" x14ac:dyDescent="0.2">
      <c r="A103" s="33"/>
      <c r="B103" s="51" t="s">
        <v>138</v>
      </c>
      <c r="C103" s="33" t="s">
        <v>14</v>
      </c>
      <c r="D103" s="33" t="s">
        <v>15</v>
      </c>
    </row>
    <row r="104" spans="1:7" s="3" customFormat="1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7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7" s="3" customFormat="1" ht="15.75" x14ac:dyDescent="0.25">
      <c r="A106" s="40"/>
      <c r="B106" s="41" t="s">
        <v>141</v>
      </c>
      <c r="C106" s="42"/>
      <c r="D106" s="58">
        <f>D102+D104+D105</f>
        <v>4160.84</v>
      </c>
    </row>
    <row r="107" spans="1:7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4554.83</v>
      </c>
    </row>
    <row r="108" spans="1:7" s="3" customFormat="1" ht="15.75" x14ac:dyDescent="0.25">
      <c r="A108" s="40"/>
      <c r="B108" s="41" t="s">
        <v>144</v>
      </c>
      <c r="C108" s="42"/>
      <c r="D108" s="58"/>
    </row>
    <row r="109" spans="1:7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29.61</v>
      </c>
    </row>
    <row r="110" spans="1:7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136.63999999999999</v>
      </c>
    </row>
    <row r="111" spans="1:7" s="3" customFormat="1" ht="15.75" x14ac:dyDescent="0.25">
      <c r="A111" s="40"/>
      <c r="B111" s="41" t="s">
        <v>147</v>
      </c>
      <c r="C111" s="42"/>
      <c r="D111" s="58">
        <f t="shared" si="2"/>
        <v>0</v>
      </c>
    </row>
    <row r="112" spans="1:7" s="3" customFormat="1" ht="15.75" x14ac:dyDescent="0.25">
      <c r="A112" s="40"/>
      <c r="B112" s="41" t="s">
        <v>148</v>
      </c>
      <c r="C112" s="42"/>
      <c r="D112" s="58">
        <f t="shared" si="2"/>
        <v>0</v>
      </c>
      <c r="G112" s="28"/>
    </row>
    <row r="113" spans="1:4" s="3" customFormat="1" ht="15.75" x14ac:dyDescent="0.25">
      <c r="A113" s="40"/>
      <c r="B113" s="41" t="s">
        <v>149</v>
      </c>
      <c r="C113" s="42">
        <v>0.05</v>
      </c>
      <c r="D113" s="58">
        <f t="shared" si="2"/>
        <v>227.74</v>
      </c>
    </row>
    <row r="114" spans="1:4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393.99</v>
      </c>
    </row>
    <row r="115" spans="1:4" s="3" customFormat="1" ht="15.75" x14ac:dyDescent="0.25">
      <c r="A115" s="239" t="s">
        <v>151</v>
      </c>
      <c r="B115" s="239"/>
      <c r="C115" s="239"/>
      <c r="D115" s="81">
        <f>ROUND(SUM(D104:D105,D114),2)</f>
        <v>393.99</v>
      </c>
    </row>
    <row r="116" spans="1:4" s="1" customFormat="1" ht="15.75" customHeight="1" x14ac:dyDescent="0.25">
      <c r="A116" s="59"/>
      <c r="B116" s="59"/>
      <c r="C116" s="59"/>
      <c r="D116" s="60"/>
    </row>
    <row r="117" spans="1:4" s="3" customFormat="1" ht="15.75" x14ac:dyDescent="0.25">
      <c r="A117" s="246" t="s">
        <v>154</v>
      </c>
      <c r="B117" s="246"/>
      <c r="C117" s="246"/>
      <c r="D117" s="246"/>
    </row>
    <row r="118" spans="1:4" s="3" customFormat="1" ht="15.75" x14ac:dyDescent="0.25">
      <c r="A118" s="56"/>
      <c r="B118" s="39" t="s">
        <v>155</v>
      </c>
      <c r="C118" s="57"/>
      <c r="D118" s="46" t="s">
        <v>15</v>
      </c>
    </row>
    <row r="119" spans="1:4" s="3" customFormat="1" ht="15.75" x14ac:dyDescent="0.25">
      <c r="A119" s="40" t="s">
        <v>16</v>
      </c>
      <c r="B119" s="41" t="s">
        <v>156</v>
      </c>
      <c r="C119" s="42"/>
      <c r="D119" s="58">
        <f>D19</f>
        <v>2176.11</v>
      </c>
    </row>
    <row r="120" spans="1:4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1666.39</v>
      </c>
    </row>
    <row r="121" spans="1:4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114.44</v>
      </c>
    </row>
    <row r="122" spans="1:4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203.9</v>
      </c>
    </row>
    <row r="123" spans="1:4" s="3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4" s="3" customFormat="1" ht="15.75" x14ac:dyDescent="0.25">
      <c r="A124" s="244" t="s">
        <v>161</v>
      </c>
      <c r="B124" s="247"/>
      <c r="C124" s="72">
        <f>SUM(C119:C123)</f>
        <v>0.63889200000000013</v>
      </c>
      <c r="D124" s="81">
        <f>SUM(D119:D123)</f>
        <v>4160.84</v>
      </c>
    </row>
    <row r="125" spans="1:4" s="3" customFormat="1" ht="15.75" x14ac:dyDescent="0.25">
      <c r="A125" s="40" t="s">
        <v>62</v>
      </c>
      <c r="B125" s="240" t="s">
        <v>138</v>
      </c>
      <c r="C125" s="240"/>
      <c r="D125" s="58">
        <f>D115</f>
        <v>393.99</v>
      </c>
    </row>
    <row r="126" spans="1:4" s="3" customFormat="1" ht="15.75" x14ac:dyDescent="0.25">
      <c r="A126" s="239" t="s">
        <v>211</v>
      </c>
      <c r="B126" s="239"/>
      <c r="C126" s="239"/>
      <c r="D126" s="81">
        <f>SUM(D124:D125)</f>
        <v>4554.83</v>
      </c>
    </row>
    <row r="127" spans="1:4" s="1" customFormat="1" ht="12" x14ac:dyDescent="0.2"/>
    <row r="128" spans="1:4" s="3" customFormat="1" ht="12" x14ac:dyDescent="0.2">
      <c r="A128" s="1"/>
    </row>
    <row r="129" spans="1:4" s="3" customFormat="1" ht="12" x14ac:dyDescent="0.2">
      <c r="A129" s="1"/>
    </row>
    <row r="130" spans="1:4" s="3" customFormat="1" ht="12" x14ac:dyDescent="0.2">
      <c r="A130" s="1"/>
    </row>
    <row r="131" spans="1:4" s="3" customFormat="1" ht="12" x14ac:dyDescent="0.2">
      <c r="A131" s="1"/>
    </row>
    <row r="132" spans="1:4" x14ac:dyDescent="0.25">
      <c r="A132" s="237" t="s">
        <v>346</v>
      </c>
      <c r="B132" s="237"/>
      <c r="C132" s="237"/>
      <c r="D132" s="237"/>
    </row>
    <row r="133" spans="1:4" s="1" customFormat="1" ht="12" x14ac:dyDescent="0.2">
      <c r="A133" s="237" t="s">
        <v>347</v>
      </c>
      <c r="B133" s="237"/>
      <c r="C133" s="237"/>
      <c r="D133" s="237"/>
    </row>
    <row r="134" spans="1:4" ht="15" customHeight="1" x14ac:dyDescent="0.25">
      <c r="A134" s="238" t="s">
        <v>344</v>
      </c>
      <c r="B134" s="238"/>
      <c r="C134" s="238"/>
      <c r="D134" s="238"/>
    </row>
    <row r="135" spans="1:4" x14ac:dyDescent="0.25">
      <c r="A135" s="238" t="s">
        <v>345</v>
      </c>
      <c r="B135" s="238"/>
      <c r="C135" s="238"/>
      <c r="D135" s="238"/>
    </row>
    <row r="136" spans="1:4" ht="15" customHeight="1" x14ac:dyDescent="0.25">
      <c r="A136" s="1"/>
    </row>
    <row r="137" spans="1:4" s="3" customFormat="1" ht="15" customHeight="1" x14ac:dyDescent="0.2">
      <c r="A137" s="1"/>
    </row>
    <row r="138" spans="1:4" s="3" customFormat="1" ht="12" x14ac:dyDescent="0.2">
      <c r="A138" s="1"/>
    </row>
    <row r="139" spans="1:4" s="1" customFormat="1" ht="12" x14ac:dyDescent="0.2"/>
    <row r="140" spans="1:4" s="1" customFormat="1" x14ac:dyDescent="0.25">
      <c r="A140"/>
    </row>
    <row r="141" spans="1:4" s="1" customFormat="1" ht="15" customHeight="1" x14ac:dyDescent="0.25">
      <c r="A141"/>
    </row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x14ac:dyDescent="0.25">
      <c r="A145"/>
    </row>
    <row r="146" spans="1:1" s="1" customFormat="1" ht="12" x14ac:dyDescent="0.2"/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ht="15" customHeight="1" x14ac:dyDescent="0.25">
      <c r="A149"/>
    </row>
    <row r="150" spans="1:1" s="1" customFormat="1" ht="15" customHeight="1" x14ac:dyDescent="0.25">
      <c r="A150"/>
    </row>
    <row r="151" spans="1:1" s="1" customFormat="1" x14ac:dyDescent="0.25">
      <c r="A151"/>
    </row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x14ac:dyDescent="0.25">
      <c r="A154"/>
    </row>
    <row r="155" spans="1:1" s="1" customFormat="1" x14ac:dyDescent="0.25">
      <c r="A155"/>
    </row>
    <row r="156" spans="1:1" s="1" customFormat="1" ht="12" x14ac:dyDescent="0.2"/>
    <row r="157" spans="1:1" s="1" customFormat="1" ht="15" customHeight="1" x14ac:dyDescent="0.25">
      <c r="A157"/>
    </row>
    <row r="158" spans="1:1" s="1" customFormat="1" x14ac:dyDescent="0.25">
      <c r="A158"/>
    </row>
    <row r="159" spans="1:1" s="1" customFormat="1" ht="15" customHeight="1" x14ac:dyDescent="0.25">
      <c r="A159"/>
    </row>
    <row r="160" spans="1:1" s="1" customFormat="1" ht="15" customHeight="1" x14ac:dyDescent="0.25">
      <c r="A160"/>
    </row>
    <row r="161" spans="1:1" s="1" customFormat="1" x14ac:dyDescent="0.25">
      <c r="A161"/>
    </row>
    <row r="162" spans="1:1" s="1" customFormat="1" x14ac:dyDescent="0.25">
      <c r="A162"/>
    </row>
    <row r="163" spans="1:1" s="1" customFormat="1" x14ac:dyDescent="0.25">
      <c r="A163"/>
    </row>
    <row r="164" spans="1:1" s="1" customFormat="1" x14ac:dyDescent="0.25">
      <c r="A164"/>
    </row>
    <row r="165" spans="1:1" x14ac:dyDescent="0.25">
      <c r="A165" s="1"/>
    </row>
    <row r="166" spans="1:1" x14ac:dyDescent="0.25">
      <c r="A166" s="1"/>
    </row>
    <row r="167" spans="1:1" ht="15" customHeight="1" x14ac:dyDescent="0.25">
      <c r="A167" s="1"/>
    </row>
    <row r="168" spans="1:1" x14ac:dyDescent="0.25">
      <c r="A168" s="1"/>
    </row>
    <row r="169" spans="1:1" x14ac:dyDescent="0.25">
      <c r="A169" s="1"/>
    </row>
    <row r="170" spans="1:1" ht="15" customHeight="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</sheetData>
  <mergeCells count="41">
    <mergeCell ref="A19:C19"/>
    <mergeCell ref="A1:D1"/>
    <mergeCell ref="A11:D11"/>
    <mergeCell ref="A14:D14"/>
    <mergeCell ref="A15:D15"/>
    <mergeCell ref="A52:C52"/>
    <mergeCell ref="A20:D20"/>
    <mergeCell ref="A25:C25"/>
    <mergeCell ref="A27:D27"/>
    <mergeCell ref="A31:C31"/>
    <mergeCell ref="A33:D33"/>
    <mergeCell ref="A34:B34"/>
    <mergeCell ref="A37:B37"/>
    <mergeCell ref="A39:D39"/>
    <mergeCell ref="A40:C40"/>
    <mergeCell ref="A41:B41"/>
    <mergeCell ref="A50:B50"/>
    <mergeCell ref="A124:B124"/>
    <mergeCell ref="A93:D93"/>
    <mergeCell ref="A60:C60"/>
    <mergeCell ref="A62:D62"/>
    <mergeCell ref="A67:B67"/>
    <mergeCell ref="A72:D72"/>
    <mergeCell ref="A79:B79"/>
    <mergeCell ref="A81:D81"/>
    <mergeCell ref="A82:C82"/>
    <mergeCell ref="A84:D84"/>
    <mergeCell ref="A91:B91"/>
    <mergeCell ref="A69:D69"/>
    <mergeCell ref="A70:C70"/>
    <mergeCell ref="A99:C99"/>
    <mergeCell ref="A101:D101"/>
    <mergeCell ref="A102:C102"/>
    <mergeCell ref="A115:C115"/>
    <mergeCell ref="A117:D117"/>
    <mergeCell ref="A132:D132"/>
    <mergeCell ref="A133:D133"/>
    <mergeCell ref="A134:D134"/>
    <mergeCell ref="A135:D135"/>
    <mergeCell ref="B125:C125"/>
    <mergeCell ref="A126:C126"/>
  </mergeCells>
  <dataValidations disablePrompts="1" count="4">
    <dataValidation type="decimal" allowBlank="1" showInputMessage="1" showErrorMessage="1" promptTitle="ATENÇÃO" sqref="HW133 RS133 ABO133" xr:uid="{00000000-0002-0000-03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1:RS102 ABO101:ABO102 ABO99 RS99 HW99 HW101:HW102" xr:uid="{00000000-0002-0000-0300-000001000000}">
      <formula1>0</formula1>
      <formula2>10000</formula2>
    </dataValidation>
    <dataValidation allowBlank="1" showInputMessage="1" showErrorMessage="1" prompt="O VALOR A SER PREENCHIDO DEVERÁ SE REFERIR A UM PROFISSIONAL." sqref="HV96:HV97 RR96:RR97 ABN96:ABN97" xr:uid="{00000000-0002-0000-0300-000002000000}">
      <formula1>0</formula1>
      <formula2>0</formula2>
    </dataValidation>
    <dataValidation allowBlank="1" showInputMessage="1" showErrorMessage="1" promptTitle="ATENÇÃO" sqref="HW98 RS98 ABO98" xr:uid="{00000000-0002-0000-03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8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2"/>
  <sheetViews>
    <sheetView view="pageBreakPreview" topLeftCell="A102" zoomScaleNormal="100" zoomScaleSheetLayoutView="100" workbookViewId="0">
      <selection activeCell="D96" sqref="D96:D97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215</v>
      </c>
      <c r="C13" s="36" t="s">
        <v>207</v>
      </c>
      <c r="D13" s="93">
        <v>3094.01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3094.01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3094.01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3094.01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3094.01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289.91000000000003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96.53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386.44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3480.4500000000003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696.09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52.21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34.799999999999997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6.96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87.01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278.44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20.88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1176.3900000000001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customHeight="1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98.54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s="1" customFormat="1" ht="15.75" customHeight="1" x14ac:dyDescent="0.25">
      <c r="A60" s="239" t="s">
        <v>84</v>
      </c>
      <c r="B60" s="239"/>
      <c r="C60" s="239"/>
      <c r="D60" s="87">
        <f>SUM(D53:D59)</f>
        <v>512.13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386.44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1176.3900000000001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512.13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87">
        <f>SUM(D64:D66)</f>
        <v>2074.96</v>
      </c>
    </row>
    <row r="68" spans="1:4" ht="15.75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4656.84</v>
      </c>
    </row>
    <row r="71" spans="1:4" ht="15.75" x14ac:dyDescent="0.25">
      <c r="A71" s="59"/>
      <c r="B71" s="59"/>
      <c r="C71" s="59"/>
      <c r="D71" s="60"/>
    </row>
    <row r="72" spans="1:4" ht="15.75" customHeight="1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144.18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0.54</v>
      </c>
    </row>
    <row r="75" spans="1:4" ht="15.75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5.77</v>
      </c>
    </row>
    <row r="76" spans="1:4" s="1" customFormat="1" ht="15.75" customHeight="1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8.86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0.09</v>
      </c>
    </row>
    <row r="78" spans="1:4" ht="15.75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2.78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162.22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83">
        <f>D19+D67+D79</f>
        <v>5331.1900000000005</v>
      </c>
    </row>
    <row r="83" spans="1:4" ht="15.75" x14ac:dyDescent="0.25">
      <c r="A83" s="59"/>
      <c r="B83" s="59"/>
      <c r="C83" s="59"/>
      <c r="D83" s="60"/>
    </row>
    <row r="84" spans="1:4" ht="15.75" customHeight="1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289.91000000000003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58">
        <f t="shared" ref="D88:D90" si="1">ROUND(C88*$D$29,2)</f>
        <v>0</v>
      </c>
    </row>
    <row r="89" spans="1:4" ht="15.75" customHeight="1" x14ac:dyDescent="0.25">
      <c r="A89" s="40" t="s">
        <v>56</v>
      </c>
      <c r="B89" s="41" t="s">
        <v>125</v>
      </c>
      <c r="C89" s="185"/>
      <c r="D89" s="58">
        <f t="shared" si="1"/>
        <v>0</v>
      </c>
    </row>
    <row r="90" spans="1:4" s="1" customFormat="1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289.91000000000003</v>
      </c>
    </row>
    <row r="92" spans="1:4" ht="15.75" x14ac:dyDescent="0.25">
      <c r="A92" s="59"/>
      <c r="B92" s="59"/>
      <c r="C92" s="59"/>
      <c r="D92" s="60"/>
    </row>
    <row r="93" spans="1:4" s="1" customFormat="1" ht="15.75" customHeight="1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ht="15.75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/>
    </row>
    <row r="97" spans="1:7" ht="15.75" x14ac:dyDescent="0.25">
      <c r="A97" s="40" t="s">
        <v>19</v>
      </c>
      <c r="B97" s="41" t="s">
        <v>210</v>
      </c>
      <c r="C97" s="42"/>
      <c r="D97" s="187"/>
    </row>
    <row r="98" spans="1:7" ht="15.75" x14ac:dyDescent="0.25">
      <c r="A98" s="40" t="s">
        <v>19</v>
      </c>
      <c r="B98" s="41" t="s">
        <v>20</v>
      </c>
      <c r="C98" s="42"/>
      <c r="D98" s="84">
        <v>0</v>
      </c>
    </row>
    <row r="99" spans="1:7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7" s="1" customFormat="1" ht="15.75" customHeight="1" x14ac:dyDescent="0.25">
      <c r="A100" s="59"/>
      <c r="B100" s="59"/>
      <c r="C100" s="59"/>
      <c r="D100" s="60"/>
    </row>
    <row r="101" spans="1:7" ht="25.5" customHeight="1" x14ac:dyDescent="0.25">
      <c r="A101" s="241" t="s">
        <v>136</v>
      </c>
      <c r="B101" s="241"/>
      <c r="C101" s="241"/>
      <c r="D101" s="241"/>
    </row>
    <row r="102" spans="1:7" ht="25.5" customHeight="1" x14ac:dyDescent="0.25">
      <c r="A102" s="242" t="s">
        <v>137</v>
      </c>
      <c r="B102" s="242"/>
      <c r="C102" s="242"/>
      <c r="D102" s="83">
        <f>SUM(D82+D91+D99)</f>
        <v>5621.1</v>
      </c>
    </row>
    <row r="103" spans="1:7" s="3" customFormat="1" ht="25.5" customHeight="1" x14ac:dyDescent="0.2">
      <c r="A103" s="33"/>
      <c r="B103" s="51" t="s">
        <v>138</v>
      </c>
      <c r="C103" s="33" t="s">
        <v>14</v>
      </c>
      <c r="D103" s="33" t="s">
        <v>15</v>
      </c>
    </row>
    <row r="104" spans="1:7" s="3" customFormat="1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7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7" s="3" customFormat="1" ht="15.75" x14ac:dyDescent="0.25">
      <c r="A106" s="40"/>
      <c r="B106" s="41" t="s">
        <v>141</v>
      </c>
      <c r="C106" s="42"/>
      <c r="D106" s="58">
        <f>D102+D104+D105</f>
        <v>5621.1</v>
      </c>
    </row>
    <row r="107" spans="1:7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6153.37</v>
      </c>
    </row>
    <row r="108" spans="1:7" s="3" customFormat="1" ht="15.75" x14ac:dyDescent="0.25">
      <c r="A108" s="40"/>
      <c r="B108" s="41" t="s">
        <v>144</v>
      </c>
      <c r="C108" s="42"/>
      <c r="D108" s="58"/>
    </row>
    <row r="109" spans="1:7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40</v>
      </c>
    </row>
    <row r="110" spans="1:7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184.6</v>
      </c>
    </row>
    <row r="111" spans="1:7" s="3" customFormat="1" ht="15.75" x14ac:dyDescent="0.25">
      <c r="A111" s="40"/>
      <c r="B111" s="41" t="s">
        <v>147</v>
      </c>
      <c r="C111" s="42"/>
      <c r="D111" s="58">
        <f t="shared" si="2"/>
        <v>0</v>
      </c>
    </row>
    <row r="112" spans="1:7" s="3" customFormat="1" ht="15.75" x14ac:dyDescent="0.25">
      <c r="A112" s="40"/>
      <c r="B112" s="41" t="s">
        <v>148</v>
      </c>
      <c r="C112" s="42"/>
      <c r="D112" s="58">
        <f t="shared" si="2"/>
        <v>0</v>
      </c>
      <c r="G112" s="28"/>
    </row>
    <row r="113" spans="1:4" s="3" customFormat="1" ht="15.75" x14ac:dyDescent="0.25">
      <c r="A113" s="40"/>
      <c r="B113" s="41" t="s">
        <v>149</v>
      </c>
      <c r="C113" s="42">
        <v>0.05</v>
      </c>
      <c r="D113" s="58">
        <f t="shared" si="2"/>
        <v>307.67</v>
      </c>
    </row>
    <row r="114" spans="1:4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532.27</v>
      </c>
    </row>
    <row r="115" spans="1:4" s="3" customFormat="1" ht="15.75" x14ac:dyDescent="0.25">
      <c r="A115" s="239" t="s">
        <v>151</v>
      </c>
      <c r="B115" s="239"/>
      <c r="C115" s="239"/>
      <c r="D115" s="81">
        <f>ROUND(SUM(D104:D105,D114),2)</f>
        <v>532.27</v>
      </c>
    </row>
    <row r="116" spans="1:4" s="1" customFormat="1" ht="15.75" customHeight="1" x14ac:dyDescent="0.25">
      <c r="A116" s="59"/>
      <c r="B116" s="59"/>
      <c r="C116" s="59"/>
      <c r="D116" s="60"/>
    </row>
    <row r="117" spans="1:4" s="3" customFormat="1" ht="15.75" x14ac:dyDescent="0.25">
      <c r="A117" s="246" t="s">
        <v>154</v>
      </c>
      <c r="B117" s="246"/>
      <c r="C117" s="246"/>
      <c r="D117" s="246"/>
    </row>
    <row r="118" spans="1:4" s="3" customFormat="1" ht="15.75" x14ac:dyDescent="0.25">
      <c r="A118" s="56"/>
      <c r="B118" s="39" t="s">
        <v>155</v>
      </c>
      <c r="C118" s="57"/>
      <c r="D118" s="46" t="s">
        <v>15</v>
      </c>
    </row>
    <row r="119" spans="1:4" s="3" customFormat="1" ht="15.75" x14ac:dyDescent="0.25">
      <c r="A119" s="40" t="s">
        <v>16</v>
      </c>
      <c r="B119" s="41" t="s">
        <v>156</v>
      </c>
      <c r="C119" s="42"/>
      <c r="D119" s="58">
        <f>D19</f>
        <v>3094.01</v>
      </c>
    </row>
    <row r="120" spans="1:4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2074.96</v>
      </c>
    </row>
    <row r="121" spans="1:4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162.22</v>
      </c>
    </row>
    <row r="122" spans="1:4" s="1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289.91000000000003</v>
      </c>
    </row>
    <row r="123" spans="1:4" s="3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4" s="3" customFormat="1" ht="15.75" x14ac:dyDescent="0.25">
      <c r="A124" s="244" t="s">
        <v>161</v>
      </c>
      <c r="B124" s="247"/>
      <c r="C124" s="72">
        <f>SUM(C119:C123)</f>
        <v>0.63889200000000013</v>
      </c>
      <c r="D124" s="81">
        <f>SUM(D119:D123)</f>
        <v>5621.1</v>
      </c>
    </row>
    <row r="125" spans="1:4" s="3" customFormat="1" ht="15.75" x14ac:dyDescent="0.25">
      <c r="A125" s="40" t="s">
        <v>62</v>
      </c>
      <c r="B125" s="240" t="s">
        <v>138</v>
      </c>
      <c r="C125" s="240"/>
      <c r="D125" s="58">
        <f>D115</f>
        <v>532.27</v>
      </c>
    </row>
    <row r="126" spans="1:4" s="3" customFormat="1" ht="15.75" x14ac:dyDescent="0.25">
      <c r="A126" s="239" t="s">
        <v>211</v>
      </c>
      <c r="B126" s="239"/>
      <c r="C126" s="239"/>
      <c r="D126" s="81">
        <f>SUM(D124:D125)</f>
        <v>6153.3700000000008</v>
      </c>
    </row>
    <row r="127" spans="1:4" x14ac:dyDescent="0.25">
      <c r="A127" s="1"/>
    </row>
    <row r="128" spans="1:4" s="1" customFormat="1" ht="12" x14ac:dyDescent="0.2"/>
    <row r="129" spans="1:4" ht="15" customHeight="1" x14ac:dyDescent="0.25">
      <c r="A129" s="1"/>
    </row>
    <row r="130" spans="1:4" x14ac:dyDescent="0.25">
      <c r="A130" s="1"/>
    </row>
    <row r="131" spans="1:4" ht="15" customHeight="1" x14ac:dyDescent="0.25">
      <c r="A131" s="1"/>
    </row>
    <row r="132" spans="1:4" s="3" customFormat="1" ht="15" customHeight="1" x14ac:dyDescent="0.2">
      <c r="A132" s="237" t="s">
        <v>346</v>
      </c>
      <c r="B132" s="237"/>
      <c r="C132" s="237"/>
      <c r="D132" s="237"/>
    </row>
    <row r="133" spans="1:4" s="3" customFormat="1" ht="12" x14ac:dyDescent="0.2">
      <c r="A133" s="237" t="s">
        <v>347</v>
      </c>
      <c r="B133" s="237"/>
      <c r="C133" s="237"/>
      <c r="D133" s="237"/>
    </row>
    <row r="134" spans="1:4" s="1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ht="15" customHeight="1" x14ac:dyDescent="0.25">
      <c r="A136"/>
    </row>
    <row r="137" spans="1:4" s="1" customFormat="1" ht="15" customHeight="1" x14ac:dyDescent="0.25">
      <c r="A137"/>
    </row>
    <row r="138" spans="1:4" s="1" customForma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2" x14ac:dyDescent="0.2"/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ht="12" x14ac:dyDescent="0.2"/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ht="15" customHeigh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x14ac:dyDescent="0.25">
      <c r="A160" s="1"/>
    </row>
    <row r="161" spans="1:1" x14ac:dyDescent="0.25">
      <c r="A161" s="1"/>
    </row>
    <row r="162" spans="1:1" ht="15" customHeight="1" x14ac:dyDescent="0.25">
      <c r="A162" s="1"/>
    </row>
    <row r="163" spans="1:1" x14ac:dyDescent="0.25">
      <c r="A163" s="1"/>
    </row>
    <row r="164" spans="1:1" x14ac:dyDescent="0.25">
      <c r="A164" s="1"/>
    </row>
    <row r="165" spans="1:1" ht="15" customHeight="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</sheetData>
  <mergeCells count="41">
    <mergeCell ref="A91:B91"/>
    <mergeCell ref="A117:D117"/>
    <mergeCell ref="A124:B124"/>
    <mergeCell ref="B125:C125"/>
    <mergeCell ref="A126:C126"/>
    <mergeCell ref="A93:D93"/>
    <mergeCell ref="A99:C99"/>
    <mergeCell ref="A101:D101"/>
    <mergeCell ref="A102:C102"/>
    <mergeCell ref="A115:C115"/>
    <mergeCell ref="A72:D72"/>
    <mergeCell ref="A79:B79"/>
    <mergeCell ref="A81:D81"/>
    <mergeCell ref="A82:C82"/>
    <mergeCell ref="A84:D84"/>
    <mergeCell ref="A39:D39"/>
    <mergeCell ref="A40:C40"/>
    <mergeCell ref="A41:B41"/>
    <mergeCell ref="A69:D69"/>
    <mergeCell ref="A70:C70"/>
    <mergeCell ref="A19:C19"/>
    <mergeCell ref="A1:D1"/>
    <mergeCell ref="A11:D11"/>
    <mergeCell ref="A14:D14"/>
    <mergeCell ref="A15:D15"/>
    <mergeCell ref="A132:D132"/>
    <mergeCell ref="A133:D133"/>
    <mergeCell ref="A134:D134"/>
    <mergeCell ref="A135:D135"/>
    <mergeCell ref="A20:D20"/>
    <mergeCell ref="A25:C25"/>
    <mergeCell ref="A27:D27"/>
    <mergeCell ref="A31:C31"/>
    <mergeCell ref="A33:D33"/>
    <mergeCell ref="A62:D62"/>
    <mergeCell ref="A67:B67"/>
    <mergeCell ref="A50:B50"/>
    <mergeCell ref="A52:C52"/>
    <mergeCell ref="A60:C60"/>
    <mergeCell ref="A34:B34"/>
    <mergeCell ref="A37:B37"/>
  </mergeCells>
  <dataValidations count="4">
    <dataValidation allowBlank="1" showInputMessage="1" showErrorMessage="1" promptTitle="ATENÇÃO" sqref="HW98 RS98 ABO98" xr:uid="{00000000-0002-0000-0400-000000000000}">
      <formula1>0</formula1>
      <formula2>10000</formula2>
    </dataValidation>
    <dataValidation allowBlank="1" showInputMessage="1" showErrorMessage="1" prompt="O VALOR A SER PREENCHIDO DEVERÁ SE REFERIR A UM PROFISSIONAL." sqref="HV97 RR97 ABN97" xr:uid="{00000000-0002-0000-04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101:RS102 ABO101:ABO102 ABO99 RS99 HW99 HW101:HW102" xr:uid="{00000000-0002-0000-0400-000002000000}">
      <formula1>0</formula1>
      <formula2>10000</formula2>
    </dataValidation>
    <dataValidation type="decimal" allowBlank="1" showInputMessage="1" showErrorMessage="1" promptTitle="ATENÇÃO" sqref="HW128 RS128 ABO128" xr:uid="{00000000-0002-0000-04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7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2"/>
  <sheetViews>
    <sheetView view="pageBreakPreview" topLeftCell="A101" zoomScaleNormal="100" zoomScaleSheetLayoutView="100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216</v>
      </c>
      <c r="C13" s="36" t="s">
        <v>207</v>
      </c>
      <c r="D13" s="93">
        <v>1477.63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1477.63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1477.63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1477.63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1477.63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138.44999999999999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46.1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184.55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1662.18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332.44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24.93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16.62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3.32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41.55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132.97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9.9700000000000006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561.80000000000007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195.52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s="1" customFormat="1" ht="15.75" customHeight="1" x14ac:dyDescent="0.25">
      <c r="A60" s="239" t="s">
        <v>84</v>
      </c>
      <c r="B60" s="239"/>
      <c r="C60" s="239"/>
      <c r="D60" s="87">
        <f>SUM(D53:D59)</f>
        <v>609.11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184.55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561.80000000000007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609.11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87">
        <f>SUM(D64:D66)</f>
        <v>1355.46</v>
      </c>
    </row>
    <row r="68" spans="1:4" ht="15.75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2223.98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68.86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0.26</v>
      </c>
    </row>
    <row r="75" spans="1:4" ht="15.75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2.75</v>
      </c>
    </row>
    <row r="76" spans="1:4" s="1" customFormat="1" ht="15.75" customHeight="1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4.82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0.05</v>
      </c>
    </row>
    <row r="78" spans="1:4" ht="15.75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1.33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78.069999999999993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83">
        <f>D19+D67+D79</f>
        <v>2911.1600000000003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138.44999999999999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58">
        <f t="shared" ref="D88:D90" si="1">ROUND(C88*$D$29,2)</f>
        <v>0</v>
      </c>
    </row>
    <row r="89" spans="1:4" ht="15.75" customHeight="1" x14ac:dyDescent="0.25">
      <c r="A89" s="40" t="s">
        <v>56</v>
      </c>
      <c r="B89" s="41" t="s">
        <v>125</v>
      </c>
      <c r="C89" s="185"/>
      <c r="D89" s="58">
        <f t="shared" si="1"/>
        <v>0</v>
      </c>
    </row>
    <row r="90" spans="1:4" s="1" customFormat="1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138.44999999999999</v>
      </c>
    </row>
    <row r="92" spans="1:4" ht="15.75" x14ac:dyDescent="0.25">
      <c r="A92" s="59"/>
      <c r="B92" s="59"/>
      <c r="C92" s="59"/>
      <c r="D92" s="60"/>
    </row>
    <row r="93" spans="1:4" ht="15.75" x14ac:dyDescent="0.25">
      <c r="A93" s="243" t="s">
        <v>132</v>
      </c>
      <c r="B93" s="243"/>
      <c r="C93" s="243"/>
      <c r="D93" s="243"/>
    </row>
    <row r="94" spans="1:4" s="1" customFormat="1" ht="15.75" customHeight="1" x14ac:dyDescent="0.25">
      <c r="A94" s="33" t="s">
        <v>12</v>
      </c>
      <c r="B94" s="50" t="s">
        <v>4</v>
      </c>
      <c r="C94" s="33"/>
      <c r="D94" s="33" t="s">
        <v>15</v>
      </c>
    </row>
    <row r="95" spans="1:4" ht="15.75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4" ht="15.75" x14ac:dyDescent="0.25">
      <c r="A97" s="40" t="s">
        <v>19</v>
      </c>
      <c r="B97" s="41" t="s">
        <v>210</v>
      </c>
      <c r="C97" s="42"/>
      <c r="D97" s="187">
        <v>0</v>
      </c>
    </row>
    <row r="98" spans="1:4" ht="15.75" x14ac:dyDescent="0.25">
      <c r="A98" s="40" t="s">
        <v>19</v>
      </c>
      <c r="B98" s="41" t="s">
        <v>20</v>
      </c>
      <c r="C98" s="42"/>
      <c r="D98" s="84">
        <v>0</v>
      </c>
    </row>
    <row r="99" spans="1:4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4" ht="15.75" x14ac:dyDescent="0.25">
      <c r="A100" s="59"/>
      <c r="B100" s="59"/>
      <c r="C100" s="59"/>
      <c r="D100" s="60"/>
    </row>
    <row r="101" spans="1:4" s="1" customFormat="1" ht="15.75" customHeight="1" x14ac:dyDescent="0.2">
      <c r="A101" s="241" t="s">
        <v>136</v>
      </c>
      <c r="B101" s="241"/>
      <c r="C101" s="241"/>
      <c r="D101" s="241"/>
    </row>
    <row r="102" spans="1:4" ht="25.5" customHeight="1" x14ac:dyDescent="0.25">
      <c r="A102" s="242" t="s">
        <v>137</v>
      </c>
      <c r="B102" s="242"/>
      <c r="C102" s="242"/>
      <c r="D102" s="83">
        <f>SUM(D82+D91+D99)</f>
        <v>3049.61</v>
      </c>
    </row>
    <row r="103" spans="1:4" ht="15.75" x14ac:dyDescent="0.25">
      <c r="A103" s="33"/>
      <c r="B103" s="51" t="s">
        <v>138</v>
      </c>
      <c r="C103" s="33" t="s">
        <v>14</v>
      </c>
      <c r="D103" s="33" t="s">
        <v>15</v>
      </c>
    </row>
    <row r="104" spans="1:4" s="3" customFormat="1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4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4" s="3" customFormat="1" ht="15.75" x14ac:dyDescent="0.25">
      <c r="A106" s="40"/>
      <c r="B106" s="41" t="s">
        <v>141</v>
      </c>
      <c r="C106" s="42"/>
      <c r="D106" s="58">
        <f>D102+D104+D105</f>
        <v>3049.61</v>
      </c>
    </row>
    <row r="107" spans="1:4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3338.38</v>
      </c>
    </row>
    <row r="108" spans="1:4" s="3" customFormat="1" ht="15.75" x14ac:dyDescent="0.25">
      <c r="A108" s="40"/>
      <c r="B108" s="41" t="s">
        <v>144</v>
      </c>
      <c r="C108" s="42"/>
      <c r="D108" s="58"/>
    </row>
    <row r="109" spans="1:4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21.7</v>
      </c>
    </row>
    <row r="110" spans="1:4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100.15</v>
      </c>
    </row>
    <row r="111" spans="1:4" s="3" customFormat="1" ht="15.75" x14ac:dyDescent="0.25">
      <c r="A111" s="40"/>
      <c r="B111" s="41" t="s">
        <v>147</v>
      </c>
      <c r="C111" s="42"/>
      <c r="D111" s="58">
        <f t="shared" si="2"/>
        <v>0</v>
      </c>
    </row>
    <row r="112" spans="1:4" s="3" customFormat="1" ht="15.75" x14ac:dyDescent="0.25">
      <c r="A112" s="40"/>
      <c r="B112" s="41" t="s">
        <v>148</v>
      </c>
      <c r="C112" s="42"/>
      <c r="D112" s="58">
        <f t="shared" si="2"/>
        <v>0</v>
      </c>
    </row>
    <row r="113" spans="1:7" s="3" customFormat="1" ht="15.75" x14ac:dyDescent="0.25">
      <c r="A113" s="40"/>
      <c r="B113" s="41" t="s">
        <v>149</v>
      </c>
      <c r="C113" s="42">
        <v>0.05</v>
      </c>
      <c r="D113" s="58">
        <f t="shared" si="2"/>
        <v>166.92</v>
      </c>
      <c r="G113" s="28"/>
    </row>
    <row r="114" spans="1:7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288.77</v>
      </c>
    </row>
    <row r="115" spans="1:7" s="3" customFormat="1" ht="15.75" x14ac:dyDescent="0.25">
      <c r="A115" s="239" t="s">
        <v>151</v>
      </c>
      <c r="B115" s="239"/>
      <c r="C115" s="239"/>
      <c r="D115" s="81">
        <f>ROUND(SUM(D104:D105,D114),2)</f>
        <v>288.77</v>
      </c>
    </row>
    <row r="116" spans="1:7" s="3" customFormat="1" ht="15.75" x14ac:dyDescent="0.25">
      <c r="A116" s="59"/>
      <c r="B116" s="59"/>
      <c r="C116" s="59"/>
      <c r="D116" s="60"/>
    </row>
    <row r="117" spans="1:7" s="1" customFormat="1" ht="15.75" customHeight="1" x14ac:dyDescent="0.25">
      <c r="A117" s="246" t="s">
        <v>154</v>
      </c>
      <c r="B117" s="246"/>
      <c r="C117" s="246"/>
      <c r="D117" s="246"/>
    </row>
    <row r="118" spans="1:7" s="3" customFormat="1" ht="15.75" x14ac:dyDescent="0.25">
      <c r="A118" s="56"/>
      <c r="B118" s="39" t="s">
        <v>155</v>
      </c>
      <c r="C118" s="57"/>
      <c r="D118" s="46" t="s">
        <v>15</v>
      </c>
    </row>
    <row r="119" spans="1:7" s="3" customFormat="1" ht="15.75" x14ac:dyDescent="0.25">
      <c r="A119" s="40" t="s">
        <v>16</v>
      </c>
      <c r="B119" s="41" t="s">
        <v>156</v>
      </c>
      <c r="C119" s="42"/>
      <c r="D119" s="58">
        <f>D19</f>
        <v>1477.63</v>
      </c>
    </row>
    <row r="120" spans="1:7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1355.46</v>
      </c>
    </row>
    <row r="121" spans="1:7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78.069999999999993</v>
      </c>
    </row>
    <row r="122" spans="1:7" s="3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138.44999999999999</v>
      </c>
    </row>
    <row r="123" spans="1:7" s="3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7" s="3" customFormat="1" ht="15.75" x14ac:dyDescent="0.25">
      <c r="A124" s="244" t="s">
        <v>161</v>
      </c>
      <c r="B124" s="247"/>
      <c r="C124" s="72">
        <f>SUM(C119:C123)</f>
        <v>0.63889200000000013</v>
      </c>
      <c r="D124" s="81">
        <f>SUM(D119:D123)</f>
        <v>3049.61</v>
      </c>
    </row>
    <row r="125" spans="1:7" s="3" customFormat="1" ht="15.75" x14ac:dyDescent="0.25">
      <c r="A125" s="40" t="s">
        <v>62</v>
      </c>
      <c r="B125" s="240" t="s">
        <v>138</v>
      </c>
      <c r="C125" s="240"/>
      <c r="D125" s="58">
        <f>D115</f>
        <v>288.77</v>
      </c>
    </row>
    <row r="126" spans="1:7" s="3" customFormat="1" ht="15.75" x14ac:dyDescent="0.25">
      <c r="A126" s="239" t="s">
        <v>211</v>
      </c>
      <c r="B126" s="239"/>
      <c r="C126" s="239"/>
      <c r="D126" s="81">
        <f>SUM(D124:D125)</f>
        <v>3338.38</v>
      </c>
    </row>
    <row r="127" spans="1:7" x14ac:dyDescent="0.25">
      <c r="A127" s="1"/>
    </row>
    <row r="128" spans="1:7" s="1" customFormat="1" ht="12" x14ac:dyDescent="0.2"/>
    <row r="129" spans="1:4" ht="15" customHeight="1" x14ac:dyDescent="0.25">
      <c r="A129" s="1"/>
    </row>
    <row r="130" spans="1:4" x14ac:dyDescent="0.25">
      <c r="A130" s="1"/>
    </row>
    <row r="131" spans="1:4" ht="15" customHeight="1" x14ac:dyDescent="0.25">
      <c r="A131" s="1"/>
    </row>
    <row r="132" spans="1:4" s="3" customFormat="1" ht="15" customHeight="1" x14ac:dyDescent="0.2">
      <c r="A132" s="237" t="s">
        <v>346</v>
      </c>
      <c r="B132" s="237"/>
      <c r="C132" s="237"/>
      <c r="D132" s="237"/>
    </row>
    <row r="133" spans="1:4" s="3" customFormat="1" ht="12" x14ac:dyDescent="0.2">
      <c r="A133" s="237" t="s">
        <v>347</v>
      </c>
      <c r="B133" s="237"/>
      <c r="C133" s="237"/>
      <c r="D133" s="237"/>
    </row>
    <row r="134" spans="1:4" s="1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ht="15" customHeight="1" x14ac:dyDescent="0.25">
      <c r="A136"/>
    </row>
    <row r="137" spans="1:4" s="1" customFormat="1" ht="15" customHeight="1" x14ac:dyDescent="0.25">
      <c r="A137"/>
    </row>
    <row r="138" spans="1:4" s="1" customForma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2" x14ac:dyDescent="0.2"/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ht="12" x14ac:dyDescent="0.2"/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ht="15" customHeigh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x14ac:dyDescent="0.25">
      <c r="A160" s="1"/>
    </row>
    <row r="161" spans="1:1" x14ac:dyDescent="0.25">
      <c r="A161" s="1"/>
    </row>
    <row r="162" spans="1:1" ht="15" customHeight="1" x14ac:dyDescent="0.25">
      <c r="A162" s="1"/>
    </row>
    <row r="163" spans="1:1" x14ac:dyDescent="0.25">
      <c r="A163" s="1"/>
    </row>
    <row r="164" spans="1:1" x14ac:dyDescent="0.25">
      <c r="A164" s="1"/>
    </row>
    <row r="165" spans="1:1" ht="15" customHeight="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</sheetData>
  <mergeCells count="41">
    <mergeCell ref="A91:B91"/>
    <mergeCell ref="A117:D117"/>
    <mergeCell ref="A124:B124"/>
    <mergeCell ref="B125:C125"/>
    <mergeCell ref="A126:C126"/>
    <mergeCell ref="A93:D93"/>
    <mergeCell ref="A99:C99"/>
    <mergeCell ref="A101:D101"/>
    <mergeCell ref="A102:C102"/>
    <mergeCell ref="A115:C115"/>
    <mergeCell ref="A72:D72"/>
    <mergeCell ref="A79:B79"/>
    <mergeCell ref="A81:D81"/>
    <mergeCell ref="A82:C82"/>
    <mergeCell ref="A84:D84"/>
    <mergeCell ref="A39:D39"/>
    <mergeCell ref="A40:C40"/>
    <mergeCell ref="A41:B41"/>
    <mergeCell ref="A69:D69"/>
    <mergeCell ref="A70:C70"/>
    <mergeCell ref="A19:C19"/>
    <mergeCell ref="A1:D1"/>
    <mergeCell ref="A11:D11"/>
    <mergeCell ref="A14:D14"/>
    <mergeCell ref="A15:D15"/>
    <mergeCell ref="A132:D132"/>
    <mergeCell ref="A133:D133"/>
    <mergeCell ref="A134:D134"/>
    <mergeCell ref="A135:D135"/>
    <mergeCell ref="A20:D20"/>
    <mergeCell ref="A25:C25"/>
    <mergeCell ref="A27:D27"/>
    <mergeCell ref="A31:C31"/>
    <mergeCell ref="A33:D33"/>
    <mergeCell ref="A62:D62"/>
    <mergeCell ref="A67:B67"/>
    <mergeCell ref="A50:B50"/>
    <mergeCell ref="A52:C52"/>
    <mergeCell ref="A60:C60"/>
    <mergeCell ref="A34:B34"/>
    <mergeCell ref="A37:B37"/>
  </mergeCells>
  <dataValidations count="4">
    <dataValidation type="decimal" allowBlank="1" showInputMessage="1" showErrorMessage="1" promptTitle="ATENÇÃO" sqref="HW128 RS128 ABO128" xr:uid="{00000000-0002-0000-05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2:RS103 ABO102:ABO103 ABO100 RS100 HW100 HW102:HW103" xr:uid="{00000000-0002-0000-0500-000001000000}">
      <formula1>0</formula1>
      <formula2>10000</formula2>
    </dataValidation>
    <dataValidation allowBlank="1" showInputMessage="1" showErrorMessage="1" prompt="O VALOR A SER PREENCHIDO DEVERÁ SE REFERIR A UM PROFISSIONAL." sqref="HV98 RR98 ABN98" xr:uid="{00000000-0002-0000-0500-000002000000}">
      <formula1>0</formula1>
      <formula2>0</formula2>
    </dataValidation>
    <dataValidation allowBlank="1" showInputMessage="1" showErrorMessage="1" promptTitle="ATENÇÃO" sqref="HW99 RS99 ABO99" xr:uid="{00000000-0002-0000-05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8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2"/>
  <sheetViews>
    <sheetView view="pageBreakPreview" topLeftCell="A110" zoomScaleNormal="100" zoomScaleSheetLayoutView="100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4.28515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217</v>
      </c>
      <c r="C13" s="36" t="s">
        <v>207</v>
      </c>
      <c r="D13" s="93">
        <v>1341.08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1341.08</v>
      </c>
    </row>
    <row r="18" spans="1:4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1341.08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s="1" customFormat="1" ht="15.75" customHeight="1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1341.08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ht="15.75" x14ac:dyDescent="0.25">
      <c r="A31" s="239" t="s">
        <v>37</v>
      </c>
      <c r="B31" s="239"/>
      <c r="C31" s="239"/>
      <c r="D31" s="87">
        <f>SUM(D29:D30)</f>
        <v>1341.08</v>
      </c>
    </row>
    <row r="32" spans="1:4" s="1" customFormat="1" ht="15.75" customHeight="1" x14ac:dyDescent="0.25">
      <c r="A32" s="59"/>
      <c r="B32" s="59"/>
      <c r="C32" s="59"/>
      <c r="D32" s="60"/>
    </row>
    <row r="33" spans="1:4" s="1" customFormat="1" ht="25.5" customHeight="1" x14ac:dyDescent="0.2">
      <c r="A33" s="243" t="s">
        <v>38</v>
      </c>
      <c r="B33" s="243"/>
      <c r="C33" s="243"/>
      <c r="D33" s="243"/>
    </row>
    <row r="34" spans="1:4" s="1" customFormat="1" ht="31.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125.66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41.84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167.5</v>
      </c>
    </row>
    <row r="38" spans="1:4" s="1" customFormat="1" ht="15.75" customHeight="1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25.5" customHeight="1" x14ac:dyDescent="0.2">
      <c r="A40" s="242" t="s">
        <v>48</v>
      </c>
      <c r="B40" s="242"/>
      <c r="C40" s="242"/>
      <c r="D40" s="83">
        <f>D19+D37</f>
        <v>1508.58</v>
      </c>
    </row>
    <row r="41" spans="1:4" s="1" customFormat="1" ht="31.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301.72000000000003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22.63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15.09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3.02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37.71</v>
      </c>
    </row>
    <row r="47" spans="1:4" s="1" customFormat="1" ht="15.75" customHeight="1" x14ac:dyDescent="0.25">
      <c r="A47" s="40" t="s">
        <v>62</v>
      </c>
      <c r="B47" s="41" t="s">
        <v>63</v>
      </c>
      <c r="C47" s="42">
        <v>0.08</v>
      </c>
      <c r="D47" s="58">
        <f t="shared" si="0"/>
        <v>120.69</v>
      </c>
    </row>
    <row r="48" spans="1:4" s="1" customFormat="1" ht="31.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9.0500000000000007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509.90999999999997</v>
      </c>
    </row>
    <row r="51" spans="1:4" s="1" customFormat="1" ht="15.75" customHeight="1" x14ac:dyDescent="0.25">
      <c r="A51" s="160"/>
      <c r="B51" s="160"/>
      <c r="C51" s="55"/>
      <c r="D51" s="161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203.72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s="1" customFormat="1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ht="15.75" x14ac:dyDescent="0.25">
      <c r="A59" s="40" t="s">
        <v>65</v>
      </c>
      <c r="B59" s="41" t="s">
        <v>20</v>
      </c>
      <c r="C59" s="41"/>
      <c r="D59" s="88"/>
    </row>
    <row r="60" spans="1:4" s="1" customFormat="1" ht="15.75" customHeight="1" x14ac:dyDescent="0.25">
      <c r="A60" s="239" t="s">
        <v>84</v>
      </c>
      <c r="B60" s="239"/>
      <c r="C60" s="239"/>
      <c r="D60" s="87">
        <f>SUM(D53:D59)</f>
        <v>617.30999999999995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167.5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509.90999999999997</v>
      </c>
    </row>
    <row r="66" spans="1:4" ht="15.75" x14ac:dyDescent="0.25">
      <c r="A66" s="40" t="s">
        <v>95</v>
      </c>
      <c r="B66" s="41" t="s">
        <v>96</v>
      </c>
      <c r="C66" s="41"/>
      <c r="D66" s="58">
        <f>D60</f>
        <v>617.30999999999995</v>
      </c>
    </row>
    <row r="67" spans="1:4" s="1" customFormat="1" ht="15.75" customHeight="1" x14ac:dyDescent="0.25">
      <c r="A67" s="244" t="s">
        <v>98</v>
      </c>
      <c r="B67" s="245"/>
      <c r="C67" s="43">
        <f>SUM(C64:C66)</f>
        <v>0.46290000000000009</v>
      </c>
      <c r="D67" s="87">
        <f>SUM(D64:D66)</f>
        <v>1294.7199999999998</v>
      </c>
    </row>
    <row r="68" spans="1:4" ht="15.75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2018.4899999999998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62.49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0.23</v>
      </c>
    </row>
    <row r="75" spans="1:4" ht="15.75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2.5</v>
      </c>
    </row>
    <row r="76" spans="1:4" s="1" customFormat="1" ht="15.75" customHeight="1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4.4800000000000004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0.04</v>
      </c>
    </row>
    <row r="78" spans="1:4" ht="15.75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1.21</v>
      </c>
    </row>
    <row r="79" spans="1:4" s="1" customFormat="1" ht="15.75" customHeight="1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70.95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83">
        <f>D19+D67+D79</f>
        <v>2706.7499999999995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125.66</v>
      </c>
    </row>
    <row r="87" spans="1:4" ht="15.75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58">
        <f t="shared" ref="D88:D90" si="1">ROUND(C88*$D$29,2)</f>
        <v>0</v>
      </c>
    </row>
    <row r="89" spans="1:4" ht="15.75" customHeight="1" x14ac:dyDescent="0.25">
      <c r="A89" s="40" t="s">
        <v>56</v>
      </c>
      <c r="B89" s="41" t="s">
        <v>125</v>
      </c>
      <c r="C89" s="185"/>
      <c r="D89" s="58">
        <f t="shared" si="1"/>
        <v>0</v>
      </c>
    </row>
    <row r="90" spans="1:4" s="1" customFormat="1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s="1" customFormat="1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125.66</v>
      </c>
    </row>
    <row r="92" spans="1:4" ht="15.75" x14ac:dyDescent="0.25">
      <c r="A92" s="59"/>
      <c r="B92" s="59"/>
      <c r="C92" s="59"/>
      <c r="D92" s="60"/>
    </row>
    <row r="93" spans="1:4" s="1" customFormat="1" ht="15.75" customHeight="1" x14ac:dyDescent="0.2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ht="15.75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7" ht="15.75" x14ac:dyDescent="0.25">
      <c r="A97" s="40" t="s">
        <v>19</v>
      </c>
      <c r="B97" s="41" t="s">
        <v>210</v>
      </c>
      <c r="C97" s="42"/>
      <c r="D97" s="187">
        <v>0</v>
      </c>
    </row>
    <row r="98" spans="1:7" ht="15.75" x14ac:dyDescent="0.25">
      <c r="A98" s="40" t="s">
        <v>19</v>
      </c>
      <c r="B98" s="41" t="s">
        <v>20</v>
      </c>
      <c r="C98" s="42"/>
      <c r="D98" s="84">
        <v>0</v>
      </c>
    </row>
    <row r="99" spans="1:7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7" s="1" customFormat="1" ht="15.75" customHeight="1" x14ac:dyDescent="0.25">
      <c r="A100" s="59"/>
      <c r="B100" s="59"/>
      <c r="C100" s="59"/>
      <c r="D100" s="60"/>
    </row>
    <row r="101" spans="1:7" ht="25.5" customHeight="1" x14ac:dyDescent="0.25">
      <c r="A101" s="241" t="s">
        <v>136</v>
      </c>
      <c r="B101" s="241"/>
      <c r="C101" s="241"/>
      <c r="D101" s="241"/>
    </row>
    <row r="102" spans="1:7" ht="25.5" customHeight="1" x14ac:dyDescent="0.25">
      <c r="A102" s="242" t="s">
        <v>137</v>
      </c>
      <c r="B102" s="242"/>
      <c r="C102" s="242"/>
      <c r="D102" s="83">
        <f>SUM(D82+D91+D99)</f>
        <v>2832.4099999999994</v>
      </c>
    </row>
    <row r="103" spans="1:7" s="3" customFormat="1" ht="25.5" customHeight="1" x14ac:dyDescent="0.2">
      <c r="A103" s="33"/>
      <c r="B103" s="51" t="s">
        <v>138</v>
      </c>
      <c r="C103" s="33" t="s">
        <v>14</v>
      </c>
      <c r="D103" s="33" t="s">
        <v>15</v>
      </c>
    </row>
    <row r="104" spans="1:7" s="3" customFormat="1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7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7" s="3" customFormat="1" ht="15.75" x14ac:dyDescent="0.25">
      <c r="A106" s="40"/>
      <c r="B106" s="41" t="s">
        <v>141</v>
      </c>
      <c r="C106" s="42"/>
      <c r="D106" s="58">
        <f>D102+D104+D105</f>
        <v>2832.4099999999994</v>
      </c>
    </row>
    <row r="107" spans="1:7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3100.61</v>
      </c>
    </row>
    <row r="108" spans="1:7" s="3" customFormat="1" ht="15.75" x14ac:dyDescent="0.25">
      <c r="A108" s="40"/>
      <c r="B108" s="41" t="s">
        <v>144</v>
      </c>
      <c r="C108" s="42"/>
      <c r="D108" s="58"/>
    </row>
    <row r="109" spans="1:7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20.149999999999999</v>
      </c>
    </row>
    <row r="110" spans="1:7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93.02</v>
      </c>
    </row>
    <row r="111" spans="1:7" s="3" customFormat="1" ht="15.75" x14ac:dyDescent="0.25">
      <c r="A111" s="40"/>
      <c r="B111" s="41" t="s">
        <v>147</v>
      </c>
      <c r="C111" s="42"/>
      <c r="D111" s="58">
        <f t="shared" si="2"/>
        <v>0</v>
      </c>
    </row>
    <row r="112" spans="1:7" s="3" customFormat="1" ht="15.75" x14ac:dyDescent="0.25">
      <c r="A112" s="40"/>
      <c r="B112" s="41" t="s">
        <v>148</v>
      </c>
      <c r="C112" s="42"/>
      <c r="D112" s="58">
        <f t="shared" si="2"/>
        <v>0</v>
      </c>
      <c r="G112" s="28"/>
    </row>
    <row r="113" spans="1:4" s="3" customFormat="1" ht="15.75" x14ac:dyDescent="0.25">
      <c r="A113" s="40"/>
      <c r="B113" s="41" t="s">
        <v>149</v>
      </c>
      <c r="C113" s="42">
        <v>0.05</v>
      </c>
      <c r="D113" s="58">
        <f t="shared" si="2"/>
        <v>155.03</v>
      </c>
    </row>
    <row r="114" spans="1:4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268.2</v>
      </c>
    </row>
    <row r="115" spans="1:4" s="3" customFormat="1" ht="15.75" x14ac:dyDescent="0.25">
      <c r="A115" s="239" t="s">
        <v>151</v>
      </c>
      <c r="B115" s="239"/>
      <c r="C115" s="239"/>
      <c r="D115" s="81">
        <f>ROUND(SUM(D104:D105,D114),2)</f>
        <v>268.2</v>
      </c>
    </row>
    <row r="116" spans="1:4" s="1" customFormat="1" ht="15.75" customHeight="1" x14ac:dyDescent="0.25">
      <c r="A116" s="59"/>
      <c r="B116" s="59"/>
      <c r="C116" s="59"/>
      <c r="D116" s="60"/>
    </row>
    <row r="117" spans="1:4" s="3" customFormat="1" ht="15.75" x14ac:dyDescent="0.25">
      <c r="A117" s="246" t="s">
        <v>154</v>
      </c>
      <c r="B117" s="246"/>
      <c r="C117" s="246"/>
      <c r="D117" s="246"/>
    </row>
    <row r="118" spans="1:4" s="3" customFormat="1" ht="15.75" x14ac:dyDescent="0.25">
      <c r="A118" s="56"/>
      <c r="B118" s="39" t="s">
        <v>155</v>
      </c>
      <c r="C118" s="57"/>
      <c r="D118" s="46" t="s">
        <v>15</v>
      </c>
    </row>
    <row r="119" spans="1:4" s="3" customFormat="1" ht="15.75" x14ac:dyDescent="0.25">
      <c r="A119" s="40" t="s">
        <v>16</v>
      </c>
      <c r="B119" s="41" t="s">
        <v>156</v>
      </c>
      <c r="C119" s="42"/>
      <c r="D119" s="58">
        <f>D19</f>
        <v>1341.08</v>
      </c>
    </row>
    <row r="120" spans="1:4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1294.7199999999998</v>
      </c>
    </row>
    <row r="121" spans="1:4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70.95</v>
      </c>
    </row>
    <row r="122" spans="1:4" s="1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125.66</v>
      </c>
    </row>
    <row r="123" spans="1:4" s="3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4" s="3" customFormat="1" ht="15.75" x14ac:dyDescent="0.25">
      <c r="A124" s="244" t="s">
        <v>161</v>
      </c>
      <c r="B124" s="247"/>
      <c r="C124" s="72">
        <f>SUM(C119:C123)</f>
        <v>0.63889200000000013</v>
      </c>
      <c r="D124" s="81">
        <f>SUM(D119:D123)</f>
        <v>2832.4099999999994</v>
      </c>
    </row>
    <row r="125" spans="1:4" s="3" customFormat="1" ht="15.75" x14ac:dyDescent="0.25">
      <c r="A125" s="40" t="s">
        <v>62</v>
      </c>
      <c r="B125" s="240" t="s">
        <v>138</v>
      </c>
      <c r="C125" s="240"/>
      <c r="D125" s="58">
        <f>D115</f>
        <v>268.2</v>
      </c>
    </row>
    <row r="126" spans="1:4" s="3" customFormat="1" ht="15.75" x14ac:dyDescent="0.25">
      <c r="A126" s="239" t="s">
        <v>211</v>
      </c>
      <c r="B126" s="239"/>
      <c r="C126" s="239"/>
      <c r="D126" s="81">
        <f>SUM(D124:D125)</f>
        <v>3100.6099999999992</v>
      </c>
    </row>
    <row r="127" spans="1:4" x14ac:dyDescent="0.25">
      <c r="A127" s="1"/>
    </row>
    <row r="128" spans="1:4" s="1" customFormat="1" ht="12" x14ac:dyDescent="0.2"/>
    <row r="129" spans="1:4" ht="15" customHeight="1" x14ac:dyDescent="0.25">
      <c r="A129" s="1"/>
    </row>
    <row r="130" spans="1:4" x14ac:dyDescent="0.25">
      <c r="A130" s="1"/>
    </row>
    <row r="131" spans="1:4" ht="15" customHeight="1" x14ac:dyDescent="0.25">
      <c r="A131" s="1"/>
    </row>
    <row r="132" spans="1:4" s="3" customFormat="1" ht="15" customHeight="1" x14ac:dyDescent="0.2">
      <c r="A132" s="237" t="s">
        <v>346</v>
      </c>
      <c r="B132" s="237"/>
      <c r="C132" s="237"/>
      <c r="D132" s="237"/>
    </row>
    <row r="133" spans="1:4" s="3" customFormat="1" ht="12" x14ac:dyDescent="0.2">
      <c r="A133" s="237" t="s">
        <v>347</v>
      </c>
      <c r="B133" s="237"/>
      <c r="C133" s="237"/>
      <c r="D133" s="237"/>
    </row>
    <row r="134" spans="1:4" s="1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ht="15" customHeight="1" x14ac:dyDescent="0.25">
      <c r="A136"/>
    </row>
    <row r="137" spans="1:4" s="1" customFormat="1" ht="15" customHeight="1" x14ac:dyDescent="0.25">
      <c r="A137"/>
    </row>
    <row r="138" spans="1:4" s="1" customForma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2" x14ac:dyDescent="0.2"/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ht="12" x14ac:dyDescent="0.2"/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ht="15" customHeigh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x14ac:dyDescent="0.25">
      <c r="A160" s="1"/>
    </row>
    <row r="161" spans="1:1" x14ac:dyDescent="0.25">
      <c r="A161" s="1"/>
    </row>
    <row r="162" spans="1:1" ht="15" customHeight="1" x14ac:dyDescent="0.25">
      <c r="A162" s="1"/>
    </row>
    <row r="163" spans="1:1" x14ac:dyDescent="0.25">
      <c r="A163" s="1"/>
    </row>
    <row r="164" spans="1:1" x14ac:dyDescent="0.25">
      <c r="A164" s="1"/>
    </row>
    <row r="165" spans="1:1" ht="15" customHeight="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</sheetData>
  <mergeCells count="41">
    <mergeCell ref="A19:C19"/>
    <mergeCell ref="A1:D1"/>
    <mergeCell ref="A11:D11"/>
    <mergeCell ref="A14:D14"/>
    <mergeCell ref="A15:D15"/>
    <mergeCell ref="A20:D20"/>
    <mergeCell ref="A25:C25"/>
    <mergeCell ref="A27:D27"/>
    <mergeCell ref="A31:C31"/>
    <mergeCell ref="A33:D33"/>
    <mergeCell ref="A34:B34"/>
    <mergeCell ref="A37:B37"/>
    <mergeCell ref="A39:D39"/>
    <mergeCell ref="A40:C40"/>
    <mergeCell ref="A41:B41"/>
    <mergeCell ref="A50:B50"/>
    <mergeCell ref="A70:C70"/>
    <mergeCell ref="A72:D72"/>
    <mergeCell ref="A79:B79"/>
    <mergeCell ref="A81:D81"/>
    <mergeCell ref="A52:C52"/>
    <mergeCell ref="A60:C60"/>
    <mergeCell ref="A62:D62"/>
    <mergeCell ref="A67:B67"/>
    <mergeCell ref="A69:D69"/>
    <mergeCell ref="A132:D132"/>
    <mergeCell ref="A133:D133"/>
    <mergeCell ref="A134:D134"/>
    <mergeCell ref="A135:D135"/>
    <mergeCell ref="A82:C82"/>
    <mergeCell ref="A84:D84"/>
    <mergeCell ref="A91:B91"/>
    <mergeCell ref="A93:D93"/>
    <mergeCell ref="A99:C99"/>
    <mergeCell ref="A101:D101"/>
    <mergeCell ref="A126:C126"/>
    <mergeCell ref="A102:C102"/>
    <mergeCell ref="A115:C115"/>
    <mergeCell ref="A117:D117"/>
    <mergeCell ref="A124:B124"/>
    <mergeCell ref="B125:C125"/>
  </mergeCells>
  <dataValidations count="4">
    <dataValidation type="decimal" allowBlank="1" showInputMessage="1" showErrorMessage="1" promptTitle="ATENÇÃO" sqref="HW128 RS128 ABO128" xr:uid="{00000000-0002-0000-06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101:RS102 ABO101:ABO102 ABO99 RS99 HW99 HW101:HW102" xr:uid="{00000000-0002-0000-0600-000001000000}">
      <formula1>0</formula1>
      <formula2>10000</formula2>
    </dataValidation>
    <dataValidation allowBlank="1" showInputMessage="1" showErrorMessage="1" prompt="O VALOR A SER PREENCHIDO DEVERÁ SE REFERIR A UM PROFISSIONAL." sqref="HV97 RR97 ABN97" xr:uid="{00000000-0002-0000-0600-000002000000}">
      <formula1>0</formula1>
      <formula2>0</formula2>
    </dataValidation>
    <dataValidation allowBlank="1" showInputMessage="1" showErrorMessage="1" promptTitle="ATENÇÃO" sqref="HW98 RS98 ABO98" xr:uid="{00000000-0002-0000-06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8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72"/>
  <sheetViews>
    <sheetView view="pageBreakPreview" topLeftCell="A113" zoomScaleNormal="85" zoomScaleSheetLayoutView="100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218</v>
      </c>
      <c r="C13" s="36" t="s">
        <v>207</v>
      </c>
      <c r="D13" s="93">
        <v>2176.11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2176.11</v>
      </c>
    </row>
    <row r="18" spans="1:4" s="1" customFormat="1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2176.11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s="1" customFormat="1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ht="15.75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2176.11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s="1" customFormat="1" ht="15.75" customHeight="1" x14ac:dyDescent="0.25">
      <c r="A31" s="239" t="s">
        <v>37</v>
      </c>
      <c r="B31" s="239"/>
      <c r="C31" s="239"/>
      <c r="D31" s="87">
        <f>SUM(D29:D30)</f>
        <v>2176.11</v>
      </c>
    </row>
    <row r="32" spans="1:4" s="1" customFormat="1" ht="15.75" x14ac:dyDescent="0.25">
      <c r="A32" s="59"/>
      <c r="B32" s="59"/>
      <c r="C32" s="59"/>
      <c r="D32" s="60"/>
    </row>
    <row r="33" spans="1:4" s="1" customFormat="1" ht="31.5" customHeight="1" x14ac:dyDescent="0.2">
      <c r="A33" s="243" t="s">
        <v>38</v>
      </c>
      <c r="B33" s="243"/>
      <c r="C33" s="243"/>
      <c r="D33" s="243"/>
    </row>
    <row r="34" spans="1:4" s="1" customFormat="1" ht="15.7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203.9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67.89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271.79000000000002</v>
      </c>
    </row>
    <row r="38" spans="1:4" s="1" customFormat="1" ht="15.75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31.5" customHeight="1" x14ac:dyDescent="0.2">
      <c r="A40" s="242" t="s">
        <v>48</v>
      </c>
      <c r="B40" s="242"/>
      <c r="C40" s="242"/>
      <c r="D40" s="83">
        <f>D19+D37</f>
        <v>2447.9</v>
      </c>
    </row>
    <row r="41" spans="1:4" s="1" customFormat="1" ht="15.7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489.58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36.72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24.48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4.9000000000000004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61.2</v>
      </c>
    </row>
    <row r="47" spans="1:4" s="1" customFormat="1" ht="15.75" x14ac:dyDescent="0.25">
      <c r="A47" s="40" t="s">
        <v>62</v>
      </c>
      <c r="B47" s="41" t="s">
        <v>63</v>
      </c>
      <c r="C47" s="42">
        <v>0.08</v>
      </c>
      <c r="D47" s="58">
        <f t="shared" si="0"/>
        <v>195.83</v>
      </c>
    </row>
    <row r="48" spans="1:4" s="1" customFormat="1" ht="15.75" customHeight="1" x14ac:dyDescent="0.25">
      <c r="A48" s="38" t="s">
        <v>65</v>
      </c>
      <c r="B48" s="44" t="s">
        <v>66</v>
      </c>
      <c r="C48" s="45">
        <v>0.03</v>
      </c>
      <c r="D48" s="89">
        <f t="shared" si="0"/>
        <v>73.44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14.69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0.3680000000000001</v>
      </c>
      <c r="D50" s="81">
        <f>SUM(D42:D49)</f>
        <v>900.84000000000015</v>
      </c>
    </row>
    <row r="51" spans="1:4" s="1" customFormat="1" ht="15.75" x14ac:dyDescent="0.25">
      <c r="A51" s="160"/>
      <c r="B51" s="160"/>
      <c r="C51" s="55"/>
      <c r="D51" s="161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153.61000000000001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s="1" customFormat="1" ht="15.75" customHeight="1" x14ac:dyDescent="0.25">
      <c r="A59" s="40" t="s">
        <v>65</v>
      </c>
      <c r="B59" s="41" t="s">
        <v>20</v>
      </c>
      <c r="C59" s="41"/>
      <c r="D59" s="88"/>
    </row>
    <row r="60" spans="1:4" ht="15.75" x14ac:dyDescent="0.25">
      <c r="A60" s="239" t="s">
        <v>84</v>
      </c>
      <c r="B60" s="239"/>
      <c r="C60" s="239"/>
      <c r="D60" s="87">
        <f>SUM(D53:D59)</f>
        <v>567.20000000000005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271.79000000000002</v>
      </c>
    </row>
    <row r="65" spans="1:4" ht="15.75" x14ac:dyDescent="0.25">
      <c r="A65" s="40" t="s">
        <v>92</v>
      </c>
      <c r="B65" s="41" t="s">
        <v>93</v>
      </c>
      <c r="C65" s="42">
        <f>C50</f>
        <v>0.3680000000000001</v>
      </c>
      <c r="D65" s="58">
        <f>D50</f>
        <v>900.84000000000015</v>
      </c>
    </row>
    <row r="66" spans="1:4" s="1" customFormat="1" ht="15.75" customHeight="1" x14ac:dyDescent="0.25">
      <c r="A66" s="40" t="s">
        <v>95</v>
      </c>
      <c r="B66" s="41" t="s">
        <v>96</v>
      </c>
      <c r="C66" s="41"/>
      <c r="D66" s="58">
        <f>D60</f>
        <v>567.20000000000005</v>
      </c>
    </row>
    <row r="67" spans="1:4" ht="25.5" customHeight="1" x14ac:dyDescent="0.25">
      <c r="A67" s="244" t="s">
        <v>98</v>
      </c>
      <c r="B67" s="245"/>
      <c r="C67" s="43">
        <f>SUM(C64:C66)</f>
        <v>0.49290000000000012</v>
      </c>
      <c r="D67" s="87">
        <f>SUM(D64:D66)</f>
        <v>1739.8300000000002</v>
      </c>
    </row>
    <row r="68" spans="1:4" ht="15.75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3348.7400000000002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101.41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0.38</v>
      </c>
    </row>
    <row r="75" spans="1:4" s="1" customFormat="1" ht="15.75" customHeight="1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4.0599999999999996</v>
      </c>
    </row>
    <row r="76" spans="1:4" ht="15.75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6.69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7.0000000000000007E-2</v>
      </c>
    </row>
    <row r="78" spans="1:4" s="1" customFormat="1" ht="15.75" customHeight="1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1.96</v>
      </c>
    </row>
    <row r="79" spans="1:4" ht="25.5" customHeight="1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114.57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83">
        <f>D19+D67+D79</f>
        <v>4030.5100000000007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203.9</v>
      </c>
    </row>
    <row r="87" spans="1:4" s="1" customFormat="1" ht="15.75" customHeight="1" x14ac:dyDescent="0.25">
      <c r="A87" s="40" t="s">
        <v>25</v>
      </c>
      <c r="B87" s="41" t="s">
        <v>122</v>
      </c>
      <c r="C87" s="42">
        <v>8.9999999999999993E-3</v>
      </c>
      <c r="D87" s="58">
        <f>ROUND(C87*$D$29,2)</f>
        <v>19.579999999999998</v>
      </c>
    </row>
    <row r="88" spans="1:4" ht="15.75" x14ac:dyDescent="0.25">
      <c r="A88" s="40" t="s">
        <v>19</v>
      </c>
      <c r="B88" s="41" t="s">
        <v>123</v>
      </c>
      <c r="C88" s="42">
        <v>6.0000000000000001E-3</v>
      </c>
      <c r="D88" s="58">
        <f t="shared" ref="D88:D90" si="1">ROUND(C88*$D$29,2)</f>
        <v>13.06</v>
      </c>
    </row>
    <row r="89" spans="1:4" ht="15.75" x14ac:dyDescent="0.25">
      <c r="A89" s="40" t="s">
        <v>56</v>
      </c>
      <c r="B89" s="41" t="s">
        <v>125</v>
      </c>
      <c r="C89" s="42">
        <v>1.9E-3</v>
      </c>
      <c r="D89" s="58">
        <f t="shared" si="1"/>
        <v>4.13</v>
      </c>
    </row>
    <row r="90" spans="1:4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ht="15.75" x14ac:dyDescent="0.25">
      <c r="A91" s="244" t="s">
        <v>130</v>
      </c>
      <c r="B91" s="245"/>
      <c r="C91" s="43">
        <f>SUM(C86:C90)</f>
        <v>0.1106</v>
      </c>
      <c r="D91" s="81">
        <f>ROUND(SUM(D86:D90),2)</f>
        <v>240.67</v>
      </c>
    </row>
    <row r="92" spans="1:4" ht="15.75" x14ac:dyDescent="0.25">
      <c r="A92" s="59"/>
      <c r="B92" s="59"/>
      <c r="C92" s="59"/>
      <c r="D92" s="60"/>
    </row>
    <row r="93" spans="1:4" ht="15.75" x14ac:dyDescent="0.25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7" ht="15.75" x14ac:dyDescent="0.25">
      <c r="A97" s="40" t="s">
        <v>19</v>
      </c>
      <c r="B97" s="41" t="s">
        <v>210</v>
      </c>
      <c r="C97" s="42"/>
      <c r="D97" s="187">
        <v>0</v>
      </c>
    </row>
    <row r="98" spans="1:7" s="3" customFormat="1" ht="15.75" x14ac:dyDescent="0.25">
      <c r="A98" s="40" t="s">
        <v>19</v>
      </c>
      <c r="B98" s="41" t="s">
        <v>20</v>
      </c>
      <c r="C98" s="42"/>
      <c r="D98" s="84">
        <v>0</v>
      </c>
    </row>
    <row r="99" spans="1:7" s="3" customFormat="1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7" s="3" customFormat="1" ht="15.75" x14ac:dyDescent="0.25">
      <c r="A100" s="59"/>
      <c r="B100" s="59"/>
      <c r="C100" s="59"/>
      <c r="D100" s="60"/>
    </row>
    <row r="101" spans="1:7" s="3" customFormat="1" ht="15.75" x14ac:dyDescent="0.2">
      <c r="A101" s="241" t="s">
        <v>136</v>
      </c>
      <c r="B101" s="241"/>
      <c r="C101" s="241"/>
      <c r="D101" s="241"/>
    </row>
    <row r="102" spans="1:7" s="3" customFormat="1" ht="15.75" x14ac:dyDescent="0.2">
      <c r="A102" s="242" t="s">
        <v>137</v>
      </c>
      <c r="B102" s="242"/>
      <c r="C102" s="242"/>
      <c r="D102" s="83">
        <f>SUM(D82+D91+D99)</f>
        <v>4271.18</v>
      </c>
    </row>
    <row r="103" spans="1:7" s="3" customFormat="1" ht="15.75" x14ac:dyDescent="0.2">
      <c r="A103" s="33"/>
      <c r="B103" s="51" t="s">
        <v>138</v>
      </c>
      <c r="C103" s="33" t="s">
        <v>14</v>
      </c>
      <c r="D103" s="33" t="s">
        <v>15</v>
      </c>
    </row>
    <row r="104" spans="1:7" s="3" customFormat="1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7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7" s="3" customFormat="1" ht="15.75" x14ac:dyDescent="0.25">
      <c r="A106" s="40"/>
      <c r="B106" s="41" t="s">
        <v>141</v>
      </c>
      <c r="C106" s="42"/>
      <c r="D106" s="58">
        <f>D102+D104+D105</f>
        <v>4271.18</v>
      </c>
    </row>
    <row r="107" spans="1:7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4675.62</v>
      </c>
      <c r="G107" s="28"/>
    </row>
    <row r="108" spans="1:7" s="3" customFormat="1" ht="15.75" x14ac:dyDescent="0.25">
      <c r="A108" s="40"/>
      <c r="B108" s="41" t="s">
        <v>144</v>
      </c>
      <c r="C108" s="42"/>
      <c r="D108" s="58"/>
    </row>
    <row r="109" spans="1:7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30.39</v>
      </c>
    </row>
    <row r="110" spans="1:7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140.27000000000001</v>
      </c>
    </row>
    <row r="111" spans="1:7" s="1" customFormat="1" ht="15.75" customHeight="1" x14ac:dyDescent="0.25">
      <c r="A111" s="40"/>
      <c r="B111" s="41" t="s">
        <v>147</v>
      </c>
      <c r="C111" s="42"/>
      <c r="D111" s="58">
        <f t="shared" si="2"/>
        <v>0</v>
      </c>
    </row>
    <row r="112" spans="1:7" s="3" customFormat="1" ht="15.75" x14ac:dyDescent="0.25">
      <c r="A112" s="40"/>
      <c r="B112" s="41" t="s">
        <v>148</v>
      </c>
      <c r="C112" s="42"/>
      <c r="D112" s="58">
        <f t="shared" si="2"/>
        <v>0</v>
      </c>
    </row>
    <row r="113" spans="1:4" s="3" customFormat="1" ht="15.75" x14ac:dyDescent="0.25">
      <c r="A113" s="40"/>
      <c r="B113" s="41" t="s">
        <v>149</v>
      </c>
      <c r="C113" s="42">
        <v>0.05</v>
      </c>
      <c r="D113" s="58">
        <f t="shared" si="2"/>
        <v>233.78</v>
      </c>
    </row>
    <row r="114" spans="1:4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404.44000000000005</v>
      </c>
    </row>
    <row r="115" spans="1:4" s="3" customFormat="1" ht="15.75" x14ac:dyDescent="0.25">
      <c r="A115" s="239" t="s">
        <v>151</v>
      </c>
      <c r="B115" s="239"/>
      <c r="C115" s="239"/>
      <c r="D115" s="81">
        <f>ROUND(SUM(D104:D105,D114),2)</f>
        <v>404.44</v>
      </c>
    </row>
    <row r="116" spans="1:4" s="3" customFormat="1" ht="15.75" x14ac:dyDescent="0.25">
      <c r="A116" s="59"/>
      <c r="B116" s="59"/>
      <c r="C116" s="59"/>
      <c r="D116" s="60"/>
    </row>
    <row r="117" spans="1:4" s="3" customFormat="1" ht="15.75" x14ac:dyDescent="0.25">
      <c r="A117" s="246" t="s">
        <v>154</v>
      </c>
      <c r="B117" s="246"/>
      <c r="C117" s="246"/>
      <c r="D117" s="246"/>
    </row>
    <row r="118" spans="1:4" s="3" customFormat="1" ht="15.75" x14ac:dyDescent="0.25">
      <c r="A118" s="56"/>
      <c r="B118" s="39" t="s">
        <v>155</v>
      </c>
      <c r="C118" s="57"/>
      <c r="D118" s="46" t="s">
        <v>15</v>
      </c>
    </row>
    <row r="119" spans="1:4" s="3" customFormat="1" ht="15.75" x14ac:dyDescent="0.25">
      <c r="A119" s="40" t="s">
        <v>16</v>
      </c>
      <c r="B119" s="41" t="s">
        <v>156</v>
      </c>
      <c r="C119" s="42"/>
      <c r="D119" s="58">
        <f>D19</f>
        <v>2176.11</v>
      </c>
    </row>
    <row r="120" spans="1:4" s="3" customFormat="1" ht="15.75" x14ac:dyDescent="0.25">
      <c r="A120" s="40" t="s">
        <v>25</v>
      </c>
      <c r="B120" s="41" t="s">
        <v>157</v>
      </c>
      <c r="C120" s="42">
        <f>C67</f>
        <v>0.49290000000000012</v>
      </c>
      <c r="D120" s="58">
        <f>D67</f>
        <v>1739.8300000000002</v>
      </c>
    </row>
    <row r="121" spans="1:4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114.57</v>
      </c>
    </row>
    <row r="122" spans="1:4" s="1" customFormat="1" ht="15.75" x14ac:dyDescent="0.25">
      <c r="A122" s="40" t="s">
        <v>56</v>
      </c>
      <c r="B122" s="41" t="s">
        <v>159</v>
      </c>
      <c r="C122" s="42">
        <f>C91</f>
        <v>0.1106</v>
      </c>
      <c r="D122" s="58">
        <f>D91</f>
        <v>240.67</v>
      </c>
    </row>
    <row r="123" spans="1:4" s="3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4" s="3" customFormat="1" ht="15.75" x14ac:dyDescent="0.25">
      <c r="A124" s="244" t="s">
        <v>161</v>
      </c>
      <c r="B124" s="247"/>
      <c r="C124" s="72">
        <f>SUM(C119:C123)</f>
        <v>0.68579200000000018</v>
      </c>
      <c r="D124" s="81">
        <f>SUM(D119:D123)</f>
        <v>4271.18</v>
      </c>
    </row>
    <row r="125" spans="1:4" s="3" customFormat="1" ht="15.75" x14ac:dyDescent="0.25">
      <c r="A125" s="40" t="s">
        <v>62</v>
      </c>
      <c r="B125" s="240" t="s">
        <v>138</v>
      </c>
      <c r="C125" s="240"/>
      <c r="D125" s="58">
        <f>D115</f>
        <v>404.44</v>
      </c>
    </row>
    <row r="126" spans="1:4" s="3" customFormat="1" ht="15.75" x14ac:dyDescent="0.25">
      <c r="A126" s="239" t="s">
        <v>211</v>
      </c>
      <c r="B126" s="239"/>
      <c r="C126" s="239"/>
      <c r="D126" s="81">
        <f>SUM(D124:D125)</f>
        <v>4675.62</v>
      </c>
    </row>
    <row r="127" spans="1:4" x14ac:dyDescent="0.25">
      <c r="A127" s="1"/>
    </row>
    <row r="128" spans="1:4" s="1" customFormat="1" ht="12" x14ac:dyDescent="0.2"/>
    <row r="129" spans="1:4" ht="15" customHeight="1" x14ac:dyDescent="0.25">
      <c r="A129" s="1"/>
    </row>
    <row r="130" spans="1:4" x14ac:dyDescent="0.25">
      <c r="A130" s="1"/>
    </row>
    <row r="131" spans="1:4" ht="15" customHeight="1" x14ac:dyDescent="0.25">
      <c r="A131" s="1"/>
    </row>
    <row r="132" spans="1:4" s="3" customFormat="1" ht="15" customHeight="1" x14ac:dyDescent="0.2">
      <c r="A132" s="237" t="s">
        <v>346</v>
      </c>
      <c r="B132" s="237"/>
      <c r="C132" s="237"/>
      <c r="D132" s="237"/>
    </row>
    <row r="133" spans="1:4" s="3" customFormat="1" ht="12" x14ac:dyDescent="0.2">
      <c r="A133" s="237" t="s">
        <v>347</v>
      </c>
      <c r="B133" s="237"/>
      <c r="C133" s="237"/>
      <c r="D133" s="237"/>
    </row>
    <row r="134" spans="1:4" s="1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ht="15" customHeight="1" x14ac:dyDescent="0.25">
      <c r="A136"/>
    </row>
    <row r="137" spans="1:4" s="1" customFormat="1" ht="15" customHeight="1" x14ac:dyDescent="0.25">
      <c r="A137"/>
    </row>
    <row r="138" spans="1:4" s="1" customForma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2" x14ac:dyDescent="0.2"/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ht="12" x14ac:dyDescent="0.2"/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ht="15" customHeigh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x14ac:dyDescent="0.25">
      <c r="A160" s="1"/>
    </row>
    <row r="161" spans="1:1" x14ac:dyDescent="0.25">
      <c r="A161" s="1"/>
    </row>
    <row r="162" spans="1:1" ht="15" customHeight="1" x14ac:dyDescent="0.25">
      <c r="A162" s="1"/>
    </row>
    <row r="163" spans="1:1" x14ac:dyDescent="0.25">
      <c r="A163" s="1"/>
    </row>
    <row r="164" spans="1:1" x14ac:dyDescent="0.25">
      <c r="A164" s="1"/>
    </row>
    <row r="165" spans="1:1" ht="15" customHeight="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</sheetData>
  <mergeCells count="41">
    <mergeCell ref="A93:D93"/>
    <mergeCell ref="A99:C99"/>
    <mergeCell ref="A101:D101"/>
    <mergeCell ref="A102:C102"/>
    <mergeCell ref="A115:C115"/>
    <mergeCell ref="A1:D1"/>
    <mergeCell ref="A11:D11"/>
    <mergeCell ref="A14:D14"/>
    <mergeCell ref="A15:D15"/>
    <mergeCell ref="A70:C70"/>
    <mergeCell ref="A19:C19"/>
    <mergeCell ref="A20:D20"/>
    <mergeCell ref="A25:C25"/>
    <mergeCell ref="A27:D27"/>
    <mergeCell ref="A31:C31"/>
    <mergeCell ref="A33:D33"/>
    <mergeCell ref="A50:B50"/>
    <mergeCell ref="A52:C52"/>
    <mergeCell ref="A60:C60"/>
    <mergeCell ref="A62:D62"/>
    <mergeCell ref="A34:B34"/>
    <mergeCell ref="A37:B37"/>
    <mergeCell ref="A39:D39"/>
    <mergeCell ref="A40:C40"/>
    <mergeCell ref="A41:B41"/>
    <mergeCell ref="A132:D132"/>
    <mergeCell ref="A133:D133"/>
    <mergeCell ref="A134:D134"/>
    <mergeCell ref="A135:D135"/>
    <mergeCell ref="A67:B67"/>
    <mergeCell ref="A69:D69"/>
    <mergeCell ref="A72:D72"/>
    <mergeCell ref="A79:B79"/>
    <mergeCell ref="A117:D117"/>
    <mergeCell ref="A124:B124"/>
    <mergeCell ref="A81:D81"/>
    <mergeCell ref="A82:C82"/>
    <mergeCell ref="A84:D84"/>
    <mergeCell ref="A91:B91"/>
    <mergeCell ref="B125:C125"/>
    <mergeCell ref="A126:C126"/>
  </mergeCells>
  <dataValidations count="4">
    <dataValidation type="decimal" allowBlank="1" showInputMessage="1" showErrorMessage="1" promptTitle="ATENÇÃO" sqref="HW128 RS128 ABO128" xr:uid="{00000000-0002-0000-0700-000000000000}">
      <formula1>0</formula1>
      <formula2>20000</formula2>
    </dataValidation>
    <dataValidation type="decimal" allowBlank="1" showInputMessage="1" showErrorMessage="1" promptTitle="ATENÇÃO" prompt="O VALOR A SER  PREENCHIDO DEVERÁ SE REFERIR A UM PROFISSIONAL." sqref="RS96:RS97 ABO96:ABO97 ABO94 RS94 HW94 HW96:HW97" xr:uid="{00000000-0002-0000-0700-000001000000}">
      <formula1>0</formula1>
      <formula2>10000</formula2>
    </dataValidation>
    <dataValidation allowBlank="1" showInputMessage="1" showErrorMessage="1" prompt="O VALOR A SER PREENCHIDO DEVERÁ SE REFERIR A UM PROFISSIONAL." sqref="HV91:HV92 RR91:RR92 ABN91:ABN92" xr:uid="{00000000-0002-0000-0700-000002000000}">
      <formula1>0</formula1>
      <formula2>0</formula2>
    </dataValidation>
    <dataValidation allowBlank="1" showInputMessage="1" showErrorMessage="1" promptTitle="ATENÇÃO" sqref="HW93 RS93 ABO93" xr:uid="{00000000-0002-0000-0700-000003000000}">
      <formula1>0</formula1>
      <formula2>10000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9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2"/>
  <sheetViews>
    <sheetView view="pageBreakPreview" topLeftCell="A117" zoomScale="115" zoomScaleNormal="100" zoomScaleSheetLayoutView="115" workbookViewId="0">
      <selection activeCell="A132" sqref="A132:D135"/>
    </sheetView>
  </sheetViews>
  <sheetFormatPr defaultRowHeight="15" x14ac:dyDescent="0.25"/>
  <cols>
    <col min="1" max="1" width="9.42578125" customWidth="1"/>
    <col min="2" max="2" width="70.140625" customWidth="1"/>
    <col min="3" max="3" width="15" customWidth="1"/>
    <col min="4" max="4" width="14.28515625" customWidth="1"/>
    <col min="5" max="5" width="19.140625" customWidth="1"/>
  </cols>
  <sheetData>
    <row r="1" spans="1:4" ht="20.25" x14ac:dyDescent="0.25">
      <c r="A1" s="251" t="s">
        <v>163</v>
      </c>
      <c r="B1" s="252"/>
      <c r="C1" s="252"/>
      <c r="D1" s="253"/>
    </row>
    <row r="2" spans="1:4" ht="15.75" x14ac:dyDescent="0.25">
      <c r="A2" s="7" t="s">
        <v>340</v>
      </c>
      <c r="B2" s="14"/>
      <c r="C2" s="6"/>
      <c r="D2" s="18"/>
    </row>
    <row r="3" spans="1:4" ht="15.75" x14ac:dyDescent="0.25">
      <c r="A3" s="7" t="s">
        <v>164</v>
      </c>
      <c r="B3" s="8"/>
      <c r="C3" s="6"/>
      <c r="D3" s="18"/>
    </row>
    <row r="4" spans="1:4" ht="15.75" x14ac:dyDescent="0.25">
      <c r="A4" s="7" t="s">
        <v>165</v>
      </c>
      <c r="B4" s="8"/>
      <c r="C4" s="6"/>
      <c r="D4" s="18"/>
    </row>
    <row r="5" spans="1:4" s="1" customFormat="1" ht="15.75" x14ac:dyDescent="0.2">
      <c r="A5" s="80" t="s">
        <v>166</v>
      </c>
      <c r="B5" s="10"/>
      <c r="C5" s="11"/>
      <c r="D5" s="19"/>
    </row>
    <row r="6" spans="1:4" s="1" customFormat="1" ht="15.75" x14ac:dyDescent="0.2">
      <c r="A6" s="80" t="s">
        <v>341</v>
      </c>
      <c r="B6" s="10"/>
      <c r="C6" s="11"/>
      <c r="D6" s="19"/>
    </row>
    <row r="7" spans="1:4" s="1" customFormat="1" ht="15.75" x14ac:dyDescent="0.2">
      <c r="A7" s="80" t="s">
        <v>205</v>
      </c>
      <c r="B7" s="10"/>
      <c r="C7" s="11"/>
      <c r="D7" s="19"/>
    </row>
    <row r="8" spans="1:4" s="1" customFormat="1" ht="15.75" x14ac:dyDescent="0.25">
      <c r="A8" s="80" t="s">
        <v>342</v>
      </c>
      <c r="B8" s="12"/>
      <c r="C8" s="11"/>
      <c r="D8" s="19"/>
    </row>
    <row r="9" spans="1:4" ht="15.75" x14ac:dyDescent="0.25">
      <c r="A9" s="9" t="s">
        <v>206</v>
      </c>
      <c r="B9" s="11"/>
      <c r="C9" s="6"/>
      <c r="D9" s="18"/>
    </row>
    <row r="10" spans="1:4" s="1" customFormat="1" ht="15.75" x14ac:dyDescent="0.25">
      <c r="A10" s="80" t="s">
        <v>343</v>
      </c>
      <c r="B10" s="12"/>
      <c r="C10" s="11"/>
      <c r="D10" s="19"/>
    </row>
    <row r="11" spans="1:4" ht="18.75" x14ac:dyDescent="0.3">
      <c r="A11" s="254" t="s">
        <v>2</v>
      </c>
      <c r="B11" s="254"/>
      <c r="C11" s="254"/>
      <c r="D11" s="254"/>
    </row>
    <row r="12" spans="1:4" ht="31.5" x14ac:dyDescent="0.25">
      <c r="A12" s="32" t="s">
        <v>3</v>
      </c>
      <c r="B12" s="33" t="s">
        <v>4</v>
      </c>
      <c r="C12" s="33" t="s">
        <v>5</v>
      </c>
      <c r="D12" s="33" t="s">
        <v>6</v>
      </c>
    </row>
    <row r="13" spans="1:4" ht="15.75" x14ac:dyDescent="0.25">
      <c r="A13" s="34">
        <v>1</v>
      </c>
      <c r="B13" s="35" t="s">
        <v>219</v>
      </c>
      <c r="C13" s="36" t="s">
        <v>207</v>
      </c>
      <c r="D13" s="93">
        <v>2176.11</v>
      </c>
    </row>
    <row r="14" spans="1:4" ht="26.25" customHeight="1" x14ac:dyDescent="0.25">
      <c r="A14" s="243" t="s">
        <v>10</v>
      </c>
      <c r="B14" s="243"/>
      <c r="C14" s="243"/>
      <c r="D14" s="243"/>
    </row>
    <row r="15" spans="1:4" ht="26.25" customHeight="1" x14ac:dyDescent="0.25">
      <c r="A15" s="243" t="s">
        <v>11</v>
      </c>
      <c r="B15" s="243"/>
      <c r="C15" s="243"/>
      <c r="D15" s="243"/>
    </row>
    <row r="16" spans="1:4" ht="15.75" customHeight="1" x14ac:dyDescent="0.25">
      <c r="A16" s="32" t="s">
        <v>12</v>
      </c>
      <c r="B16" s="37" t="s">
        <v>4</v>
      </c>
      <c r="C16" s="33" t="s">
        <v>14</v>
      </c>
      <c r="D16" s="32" t="s">
        <v>15</v>
      </c>
    </row>
    <row r="17" spans="1:4" ht="15.75" customHeight="1" x14ac:dyDescent="0.25">
      <c r="A17" s="38" t="s">
        <v>16</v>
      </c>
      <c r="B17" s="35" t="s">
        <v>17</v>
      </c>
      <c r="C17" s="38"/>
      <c r="D17" s="88">
        <f>D13</f>
        <v>2176.11</v>
      </c>
    </row>
    <row r="18" spans="1:4" s="1" customFormat="1" ht="15.75" customHeight="1" x14ac:dyDescent="0.25">
      <c r="A18" s="38" t="s">
        <v>25</v>
      </c>
      <c r="B18" s="35" t="s">
        <v>20</v>
      </c>
      <c r="C18" s="38"/>
      <c r="D18" s="88"/>
    </row>
    <row r="19" spans="1:4" s="1" customFormat="1" ht="15.75" customHeight="1" x14ac:dyDescent="0.25">
      <c r="A19" s="239" t="s">
        <v>21</v>
      </c>
      <c r="B19" s="239"/>
      <c r="C19" s="239"/>
      <c r="D19" s="87">
        <f>ROUND(SUM(D17:D18),2)</f>
        <v>2176.11</v>
      </c>
    </row>
    <row r="20" spans="1:4" ht="26.25" customHeight="1" x14ac:dyDescent="0.25">
      <c r="A20" s="243" t="s">
        <v>23</v>
      </c>
      <c r="B20" s="243"/>
      <c r="C20" s="243"/>
      <c r="D20" s="243"/>
    </row>
    <row r="21" spans="1:4" ht="15.75" customHeight="1" x14ac:dyDescent="0.25">
      <c r="A21" s="32" t="s">
        <v>12</v>
      </c>
      <c r="B21" s="37" t="s">
        <v>4</v>
      </c>
      <c r="C21" s="33" t="s">
        <v>14</v>
      </c>
      <c r="D21" s="32" t="s">
        <v>15</v>
      </c>
    </row>
    <row r="22" spans="1:4" ht="15.75" customHeight="1" x14ac:dyDescent="0.25">
      <c r="A22" s="38" t="s">
        <v>16</v>
      </c>
      <c r="B22" s="35" t="s">
        <v>24</v>
      </c>
      <c r="C22" s="38"/>
      <c r="D22" s="88">
        <v>0</v>
      </c>
    </row>
    <row r="23" spans="1:4" s="1" customFormat="1" ht="15.75" customHeight="1" x14ac:dyDescent="0.25">
      <c r="A23" s="61" t="s">
        <v>25</v>
      </c>
      <c r="B23" s="62" t="s">
        <v>26</v>
      </c>
      <c r="C23" s="159">
        <v>0</v>
      </c>
      <c r="D23" s="91"/>
    </row>
    <row r="24" spans="1:4" s="1" customFormat="1" ht="15.75" customHeight="1" x14ac:dyDescent="0.25">
      <c r="A24" s="61" t="s">
        <v>19</v>
      </c>
      <c r="B24" s="62" t="s">
        <v>20</v>
      </c>
      <c r="C24" s="61"/>
      <c r="D24" s="91"/>
    </row>
    <row r="25" spans="1:4" s="1" customFormat="1" ht="15.75" customHeight="1" x14ac:dyDescent="0.25">
      <c r="A25" s="249" t="s">
        <v>27</v>
      </c>
      <c r="B25" s="249"/>
      <c r="C25" s="249"/>
      <c r="D25" s="92">
        <f>ROUND(SUM(D22:D24),2)</f>
        <v>0</v>
      </c>
    </row>
    <row r="26" spans="1:4" ht="15.75" x14ac:dyDescent="0.25">
      <c r="A26" s="59"/>
      <c r="B26" s="59"/>
      <c r="C26" s="59"/>
      <c r="D26" s="60"/>
    </row>
    <row r="27" spans="1:4" ht="15.75" x14ac:dyDescent="0.25">
      <c r="A27" s="250" t="s">
        <v>29</v>
      </c>
      <c r="B27" s="250"/>
      <c r="C27" s="250"/>
      <c r="D27" s="250"/>
    </row>
    <row r="28" spans="1:4" ht="15.75" x14ac:dyDescent="0.25">
      <c r="A28" s="65" t="s">
        <v>12</v>
      </c>
      <c r="B28" s="65" t="s">
        <v>30</v>
      </c>
      <c r="C28" s="65"/>
      <c r="D28" s="67" t="s">
        <v>15</v>
      </c>
    </row>
    <row r="29" spans="1:4" ht="15.75" x14ac:dyDescent="0.25">
      <c r="A29" s="63" t="s">
        <v>31</v>
      </c>
      <c r="B29" s="64" t="s">
        <v>32</v>
      </c>
      <c r="C29" s="64"/>
      <c r="D29" s="90">
        <f>D19</f>
        <v>2176.11</v>
      </c>
    </row>
    <row r="30" spans="1:4" ht="15.75" x14ac:dyDescent="0.25">
      <c r="A30" s="40" t="s">
        <v>34</v>
      </c>
      <c r="B30" s="41" t="s">
        <v>35</v>
      </c>
      <c r="C30" s="41"/>
      <c r="D30" s="58">
        <f>D25</f>
        <v>0</v>
      </c>
    </row>
    <row r="31" spans="1:4" s="1" customFormat="1" ht="15.75" customHeight="1" x14ac:dyDescent="0.25">
      <c r="A31" s="239" t="s">
        <v>37</v>
      </c>
      <c r="B31" s="239"/>
      <c r="C31" s="239"/>
      <c r="D31" s="87">
        <f>SUM(D29:D30)</f>
        <v>2176.11</v>
      </c>
    </row>
    <row r="32" spans="1:4" s="1" customFormat="1" ht="15.75" x14ac:dyDescent="0.25">
      <c r="A32" s="59"/>
      <c r="B32" s="59"/>
      <c r="C32" s="59"/>
      <c r="D32" s="60"/>
    </row>
    <row r="33" spans="1:4" s="1" customFormat="1" ht="31.5" customHeight="1" x14ac:dyDescent="0.2">
      <c r="A33" s="243" t="s">
        <v>38</v>
      </c>
      <c r="B33" s="243"/>
      <c r="C33" s="243"/>
      <c r="D33" s="243"/>
    </row>
    <row r="34" spans="1:4" s="1" customFormat="1" ht="15.75" customHeight="1" x14ac:dyDescent="0.2">
      <c r="A34" s="243" t="s">
        <v>39</v>
      </c>
      <c r="B34" s="243"/>
      <c r="C34" s="33" t="s">
        <v>14</v>
      </c>
      <c r="D34" s="33" t="s">
        <v>15</v>
      </c>
    </row>
    <row r="35" spans="1:4" s="1" customFormat="1" ht="15.75" customHeight="1" x14ac:dyDescent="0.25">
      <c r="A35" s="40" t="s">
        <v>16</v>
      </c>
      <c r="B35" s="41" t="s">
        <v>40</v>
      </c>
      <c r="C35" s="42">
        <v>9.3700000000000006E-2</v>
      </c>
      <c r="D35" s="58">
        <f>ROUND(($D$19*C35),2)</f>
        <v>203.9</v>
      </c>
    </row>
    <row r="36" spans="1:4" s="1" customFormat="1" ht="15.75" customHeight="1" x14ac:dyDescent="0.25">
      <c r="A36" s="40" t="s">
        <v>25</v>
      </c>
      <c r="B36" s="41" t="s">
        <v>42</v>
      </c>
      <c r="C36" s="42">
        <v>3.1199999999999999E-2</v>
      </c>
      <c r="D36" s="58">
        <f>ROUND(($D$19*C36),2)</f>
        <v>67.89</v>
      </c>
    </row>
    <row r="37" spans="1:4" s="1" customFormat="1" ht="15.75" customHeight="1" x14ac:dyDescent="0.25">
      <c r="A37" s="239" t="s">
        <v>44</v>
      </c>
      <c r="B37" s="239"/>
      <c r="C37" s="43">
        <f>SUM(C35:C36)</f>
        <v>0.12490000000000001</v>
      </c>
      <c r="D37" s="81">
        <f>ROUND(SUM(D35:D36),2)</f>
        <v>271.79000000000002</v>
      </c>
    </row>
    <row r="38" spans="1:4" s="1" customFormat="1" ht="15.75" x14ac:dyDescent="0.25">
      <c r="A38" s="59"/>
      <c r="B38" s="59"/>
      <c r="C38" s="59"/>
      <c r="D38" s="60"/>
    </row>
    <row r="39" spans="1:4" s="1" customFormat="1" ht="25.5" customHeight="1" x14ac:dyDescent="0.2">
      <c r="A39" s="241" t="s">
        <v>47</v>
      </c>
      <c r="B39" s="241"/>
      <c r="C39" s="241"/>
      <c r="D39" s="241"/>
    </row>
    <row r="40" spans="1:4" s="1" customFormat="1" ht="31.5" customHeight="1" x14ac:dyDescent="0.2">
      <c r="A40" s="242" t="s">
        <v>48</v>
      </c>
      <c r="B40" s="242"/>
      <c r="C40" s="242"/>
      <c r="D40" s="83">
        <f>D19+D37</f>
        <v>2447.9</v>
      </c>
    </row>
    <row r="41" spans="1:4" s="1" customFormat="1" ht="15.75" customHeight="1" x14ac:dyDescent="0.2">
      <c r="A41" s="243" t="s">
        <v>49</v>
      </c>
      <c r="B41" s="243"/>
      <c r="C41" s="33" t="s">
        <v>14</v>
      </c>
      <c r="D41" s="33" t="s">
        <v>15</v>
      </c>
    </row>
    <row r="42" spans="1:4" s="1" customFormat="1" ht="15.75" customHeight="1" x14ac:dyDescent="0.25">
      <c r="A42" s="40" t="s">
        <v>16</v>
      </c>
      <c r="B42" s="41" t="s">
        <v>50</v>
      </c>
      <c r="C42" s="42">
        <v>0.2</v>
      </c>
      <c r="D42" s="58">
        <f t="shared" ref="D42:D49" si="0">ROUND(($D$40*C42),2)</f>
        <v>489.58</v>
      </c>
    </row>
    <row r="43" spans="1:4" s="1" customFormat="1" ht="15.75" customHeight="1" x14ac:dyDescent="0.25">
      <c r="A43" s="40" t="s">
        <v>25</v>
      </c>
      <c r="B43" s="41" t="s">
        <v>52</v>
      </c>
      <c r="C43" s="42">
        <v>1.4999999999999999E-2</v>
      </c>
      <c r="D43" s="58">
        <f t="shared" si="0"/>
        <v>36.72</v>
      </c>
    </row>
    <row r="44" spans="1:4" s="1" customFormat="1" ht="15.75" customHeight="1" x14ac:dyDescent="0.25">
      <c r="A44" s="40" t="s">
        <v>19</v>
      </c>
      <c r="B44" s="41" t="s">
        <v>54</v>
      </c>
      <c r="C44" s="42">
        <v>0.01</v>
      </c>
      <c r="D44" s="58">
        <f t="shared" si="0"/>
        <v>24.48</v>
      </c>
    </row>
    <row r="45" spans="1:4" s="1" customFormat="1" ht="15.75" customHeight="1" x14ac:dyDescent="0.25">
      <c r="A45" s="40" t="s">
        <v>56</v>
      </c>
      <c r="B45" s="41" t="s">
        <v>57</v>
      </c>
      <c r="C45" s="42">
        <v>2E-3</v>
      </c>
      <c r="D45" s="58">
        <f t="shared" si="0"/>
        <v>4.9000000000000004</v>
      </c>
    </row>
    <row r="46" spans="1:4" s="1" customFormat="1" ht="15.75" customHeight="1" x14ac:dyDescent="0.25">
      <c r="A46" s="40" t="s">
        <v>59</v>
      </c>
      <c r="B46" s="41" t="s">
        <v>60</v>
      </c>
      <c r="C46" s="42">
        <v>2.5000000000000001E-2</v>
      </c>
      <c r="D46" s="58">
        <f t="shared" si="0"/>
        <v>61.2</v>
      </c>
    </row>
    <row r="47" spans="1:4" s="1" customFormat="1" ht="15.75" x14ac:dyDescent="0.25">
      <c r="A47" s="40" t="s">
        <v>62</v>
      </c>
      <c r="B47" s="41" t="s">
        <v>63</v>
      </c>
      <c r="C47" s="42">
        <v>0.08</v>
      </c>
      <c r="D47" s="58">
        <f t="shared" si="0"/>
        <v>195.83</v>
      </c>
    </row>
    <row r="48" spans="1:4" s="1" customFormat="1" ht="15.75" customHeight="1" x14ac:dyDescent="0.25">
      <c r="A48" s="38" t="s">
        <v>65</v>
      </c>
      <c r="B48" s="44" t="s">
        <v>66</v>
      </c>
      <c r="C48" s="183"/>
      <c r="D48" s="89">
        <f t="shared" si="0"/>
        <v>0</v>
      </c>
    </row>
    <row r="49" spans="1:4" s="1" customFormat="1" ht="15.75" customHeight="1" x14ac:dyDescent="0.25">
      <c r="A49" s="40" t="s">
        <v>68</v>
      </c>
      <c r="B49" s="41" t="s">
        <v>69</v>
      </c>
      <c r="C49" s="42">
        <v>6.0000000000000001E-3</v>
      </c>
      <c r="D49" s="58">
        <f t="shared" si="0"/>
        <v>14.69</v>
      </c>
    </row>
    <row r="50" spans="1:4" s="1" customFormat="1" ht="15.75" customHeight="1" x14ac:dyDescent="0.25">
      <c r="A50" s="239" t="s">
        <v>71</v>
      </c>
      <c r="B50" s="239"/>
      <c r="C50" s="43">
        <f>SUM(C42:C49)</f>
        <v>0.33800000000000008</v>
      </c>
      <c r="D50" s="81">
        <f>SUM(D42:D49)</f>
        <v>827.40000000000009</v>
      </c>
    </row>
    <row r="51" spans="1:4" s="1" customFormat="1" ht="15.75" x14ac:dyDescent="0.25">
      <c r="A51" s="160"/>
      <c r="B51" s="160"/>
      <c r="C51" s="55"/>
      <c r="D51" s="161"/>
    </row>
    <row r="52" spans="1:4" s="1" customFormat="1" ht="15.75" x14ac:dyDescent="0.25">
      <c r="A52" s="248" t="s">
        <v>75</v>
      </c>
      <c r="B52" s="248"/>
      <c r="C52" s="248"/>
      <c r="D52" s="46" t="s">
        <v>15</v>
      </c>
    </row>
    <row r="53" spans="1:4" s="1" customFormat="1" ht="15.75" x14ac:dyDescent="0.25">
      <c r="A53" s="40" t="s">
        <v>16</v>
      </c>
      <c r="B53" s="41" t="s">
        <v>208</v>
      </c>
      <c r="C53" s="173">
        <v>10.93</v>
      </c>
      <c r="D53" s="58">
        <f>ROUND(((C53*26)-(6%*D13)),2)</f>
        <v>153.61000000000001</v>
      </c>
    </row>
    <row r="54" spans="1:4" s="1" customFormat="1" ht="15.75" x14ac:dyDescent="0.25">
      <c r="A54" s="40" t="s">
        <v>25</v>
      </c>
      <c r="B54" s="41" t="s">
        <v>78</v>
      </c>
      <c r="C54" s="173">
        <v>14.28</v>
      </c>
      <c r="D54" s="58">
        <f>ROUND((C54*22*0.8),2)</f>
        <v>251.33</v>
      </c>
    </row>
    <row r="55" spans="1:4" s="1" customFormat="1" ht="15.75" x14ac:dyDescent="0.25">
      <c r="A55" s="40" t="s">
        <v>19</v>
      </c>
      <c r="B55" s="41" t="s">
        <v>80</v>
      </c>
      <c r="C55" s="41"/>
      <c r="D55" s="58">
        <v>146</v>
      </c>
    </row>
    <row r="56" spans="1:4" s="1" customFormat="1" ht="15.75" x14ac:dyDescent="0.25">
      <c r="A56" s="40" t="s">
        <v>56</v>
      </c>
      <c r="B56" s="41" t="s">
        <v>81</v>
      </c>
      <c r="C56" s="41"/>
      <c r="D56" s="58">
        <v>12.11</v>
      </c>
    </row>
    <row r="57" spans="1:4" ht="15.75" x14ac:dyDescent="0.25">
      <c r="A57" s="40" t="s">
        <v>59</v>
      </c>
      <c r="B57" s="41" t="s">
        <v>82</v>
      </c>
      <c r="C57" s="41"/>
      <c r="D57" s="58">
        <v>4.1500000000000004</v>
      </c>
    </row>
    <row r="58" spans="1:4" ht="15.75" x14ac:dyDescent="0.25">
      <c r="A58" s="40" t="s">
        <v>62</v>
      </c>
      <c r="B58" s="41" t="s">
        <v>83</v>
      </c>
      <c r="C58" s="41"/>
      <c r="D58" s="58"/>
    </row>
    <row r="59" spans="1:4" s="1" customFormat="1" ht="15.75" customHeight="1" x14ac:dyDescent="0.25">
      <c r="A59" s="40" t="s">
        <v>65</v>
      </c>
      <c r="B59" s="41" t="s">
        <v>20</v>
      </c>
      <c r="C59" s="41"/>
      <c r="D59" s="88"/>
    </row>
    <row r="60" spans="1:4" ht="15.75" x14ac:dyDescent="0.25">
      <c r="A60" s="239" t="s">
        <v>84</v>
      </c>
      <c r="B60" s="239"/>
      <c r="C60" s="239"/>
      <c r="D60" s="87">
        <f>SUM(D53:D59)</f>
        <v>567.20000000000005</v>
      </c>
    </row>
    <row r="61" spans="1:4" ht="15.75" x14ac:dyDescent="0.25">
      <c r="A61" s="59"/>
      <c r="B61" s="59"/>
      <c r="C61" s="59"/>
      <c r="D61" s="60"/>
    </row>
    <row r="62" spans="1:4" ht="15.75" x14ac:dyDescent="0.25">
      <c r="A62" s="246" t="s">
        <v>88</v>
      </c>
      <c r="B62" s="246"/>
      <c r="C62" s="246"/>
      <c r="D62" s="246"/>
    </row>
    <row r="63" spans="1:4" ht="15.75" x14ac:dyDescent="0.25">
      <c r="A63" s="39" t="s">
        <v>12</v>
      </c>
      <c r="B63" s="39" t="s">
        <v>30</v>
      </c>
      <c r="C63" s="39"/>
      <c r="D63" s="39" t="s">
        <v>15</v>
      </c>
    </row>
    <row r="64" spans="1:4" ht="15.75" x14ac:dyDescent="0.25">
      <c r="A64" s="40" t="s">
        <v>89</v>
      </c>
      <c r="B64" s="41" t="s">
        <v>90</v>
      </c>
      <c r="C64" s="42">
        <f>C37</f>
        <v>0.12490000000000001</v>
      </c>
      <c r="D64" s="58">
        <f>D37</f>
        <v>271.79000000000002</v>
      </c>
    </row>
    <row r="65" spans="1:4" ht="15.75" x14ac:dyDescent="0.25">
      <c r="A65" s="40" t="s">
        <v>92</v>
      </c>
      <c r="B65" s="41" t="s">
        <v>93</v>
      </c>
      <c r="C65" s="42">
        <f>C50</f>
        <v>0.33800000000000008</v>
      </c>
      <c r="D65" s="58">
        <f>D50</f>
        <v>827.40000000000009</v>
      </c>
    </row>
    <row r="66" spans="1:4" s="1" customFormat="1" ht="15.75" customHeight="1" x14ac:dyDescent="0.25">
      <c r="A66" s="40" t="s">
        <v>95</v>
      </c>
      <c r="B66" s="41" t="s">
        <v>96</v>
      </c>
      <c r="C66" s="41"/>
      <c r="D66" s="58">
        <f>D60</f>
        <v>567.20000000000005</v>
      </c>
    </row>
    <row r="67" spans="1:4" ht="25.5" customHeight="1" x14ac:dyDescent="0.25">
      <c r="A67" s="244" t="s">
        <v>98</v>
      </c>
      <c r="B67" s="245"/>
      <c r="C67" s="43">
        <f>SUM(C64:C66)</f>
        <v>0.46290000000000009</v>
      </c>
      <c r="D67" s="87">
        <f>SUM(D64:D66)</f>
        <v>1666.39</v>
      </c>
    </row>
    <row r="68" spans="1:4" ht="15.75" x14ac:dyDescent="0.25">
      <c r="A68" s="156"/>
      <c r="B68" s="157"/>
      <c r="C68" s="55"/>
      <c r="D68" s="158"/>
    </row>
    <row r="69" spans="1:4" ht="15.75" x14ac:dyDescent="0.25">
      <c r="A69" s="241" t="s">
        <v>99</v>
      </c>
      <c r="B69" s="241"/>
      <c r="C69" s="241"/>
      <c r="D69" s="241"/>
    </row>
    <row r="70" spans="1:4" ht="15.75" x14ac:dyDescent="0.25">
      <c r="A70" s="242" t="s">
        <v>100</v>
      </c>
      <c r="B70" s="242"/>
      <c r="C70" s="242"/>
      <c r="D70" s="83">
        <f>SUM(D31,D37,D50)</f>
        <v>3275.3</v>
      </c>
    </row>
    <row r="71" spans="1:4" ht="15.75" x14ac:dyDescent="0.25">
      <c r="A71" s="59"/>
      <c r="B71" s="59"/>
      <c r="C71" s="59"/>
      <c r="D71" s="60"/>
    </row>
    <row r="72" spans="1:4" ht="15.75" x14ac:dyDescent="0.25">
      <c r="A72" s="243" t="s">
        <v>101</v>
      </c>
      <c r="B72" s="243"/>
      <c r="C72" s="243"/>
      <c r="D72" s="243"/>
    </row>
    <row r="73" spans="1:4" ht="15.75" x14ac:dyDescent="0.25">
      <c r="A73" s="40" t="s">
        <v>16</v>
      </c>
      <c r="B73" s="66" t="s">
        <v>102</v>
      </c>
      <c r="C73" s="70">
        <v>4.6600000000000003E-2</v>
      </c>
      <c r="D73" s="86">
        <f>ROUND(C73*D31,2)</f>
        <v>101.41</v>
      </c>
    </row>
    <row r="74" spans="1:4" ht="15.75" x14ac:dyDescent="0.25">
      <c r="A74" s="40" t="s">
        <v>25</v>
      </c>
      <c r="B74" s="47" t="s">
        <v>104</v>
      </c>
      <c r="C74" s="68">
        <f>C47*C73</f>
        <v>3.7280000000000004E-3</v>
      </c>
      <c r="D74" s="84">
        <f>ROUND((D73*C74),2)</f>
        <v>0.38</v>
      </c>
    </row>
    <row r="75" spans="1:4" s="1" customFormat="1" ht="15.75" customHeight="1" x14ac:dyDescent="0.25">
      <c r="A75" s="40" t="s">
        <v>19</v>
      </c>
      <c r="B75" s="47" t="s">
        <v>213</v>
      </c>
      <c r="C75" s="69">
        <f>0.5*C74</f>
        <v>1.8640000000000002E-3</v>
      </c>
      <c r="D75" s="84">
        <f>ROUND((D19*C75),2)</f>
        <v>4.0599999999999996</v>
      </c>
    </row>
    <row r="76" spans="1:4" ht="15.75" x14ac:dyDescent="0.25">
      <c r="A76" s="40" t="s">
        <v>56</v>
      </c>
      <c r="B76" s="66" t="s">
        <v>108</v>
      </c>
      <c r="C76" s="71">
        <v>1.9400000000000001E-2</v>
      </c>
      <c r="D76" s="86">
        <f>ROUND(((D19+D67)/12+0.5*D43)*C76,2)</f>
        <v>6.57</v>
      </c>
    </row>
    <row r="77" spans="1:4" ht="15.75" x14ac:dyDescent="0.25">
      <c r="A77" s="40" t="s">
        <v>59</v>
      </c>
      <c r="B77" s="47" t="s">
        <v>110</v>
      </c>
      <c r="C77" s="48">
        <v>9.7999999999999997E-3</v>
      </c>
      <c r="D77" s="84">
        <f>ROUND((D76*C77),2)</f>
        <v>0.06</v>
      </c>
    </row>
    <row r="78" spans="1:4" s="1" customFormat="1" ht="15.75" customHeight="1" x14ac:dyDescent="0.25">
      <c r="A78" s="40" t="s">
        <v>62</v>
      </c>
      <c r="B78" s="47" t="s">
        <v>214</v>
      </c>
      <c r="C78" s="49">
        <v>8.9999999999999998E-4</v>
      </c>
      <c r="D78" s="84">
        <f>ROUND(($D$19*C78),2)</f>
        <v>1.96</v>
      </c>
    </row>
    <row r="79" spans="1:4" ht="25.5" customHeight="1" x14ac:dyDescent="0.25">
      <c r="A79" s="244" t="s">
        <v>114</v>
      </c>
      <c r="B79" s="245"/>
      <c r="C79" s="43">
        <f>SUM(C73:C78)</f>
        <v>8.2292000000000004E-2</v>
      </c>
      <c r="D79" s="87">
        <f>ROUND(SUM(D73:D78),2)</f>
        <v>114.44</v>
      </c>
    </row>
    <row r="80" spans="1:4" ht="15.75" x14ac:dyDescent="0.25">
      <c r="A80" s="59"/>
      <c r="B80" s="59"/>
      <c r="C80" s="59"/>
      <c r="D80" s="60"/>
    </row>
    <row r="81" spans="1:4" ht="15.75" x14ac:dyDescent="0.25">
      <c r="A81" s="241" t="s">
        <v>115</v>
      </c>
      <c r="B81" s="241"/>
      <c r="C81" s="241"/>
      <c r="D81" s="241"/>
    </row>
    <row r="82" spans="1:4" ht="15.75" x14ac:dyDescent="0.25">
      <c r="A82" s="242" t="s">
        <v>116</v>
      </c>
      <c r="B82" s="242"/>
      <c r="C82" s="242"/>
      <c r="D82" s="83">
        <f>D19+D67+D79</f>
        <v>3956.94</v>
      </c>
    </row>
    <row r="83" spans="1:4" ht="15.75" x14ac:dyDescent="0.25">
      <c r="A83" s="59"/>
      <c r="B83" s="59"/>
      <c r="C83" s="59"/>
      <c r="D83" s="60"/>
    </row>
    <row r="84" spans="1:4" ht="15.75" x14ac:dyDescent="0.25">
      <c r="A84" s="243" t="s">
        <v>117</v>
      </c>
      <c r="B84" s="243"/>
      <c r="C84" s="243"/>
      <c r="D84" s="243"/>
    </row>
    <row r="85" spans="1:4" ht="15.75" x14ac:dyDescent="0.25">
      <c r="A85" s="46" t="s">
        <v>12</v>
      </c>
      <c r="B85" s="39" t="s">
        <v>4</v>
      </c>
      <c r="C85" s="33" t="s">
        <v>14</v>
      </c>
      <c r="D85" s="46" t="s">
        <v>15</v>
      </c>
    </row>
    <row r="86" spans="1:4" ht="15.75" x14ac:dyDescent="0.25">
      <c r="A86" s="40" t="s">
        <v>16</v>
      </c>
      <c r="B86" s="41" t="s">
        <v>119</v>
      </c>
      <c r="C86" s="42">
        <v>9.3700000000000006E-2</v>
      </c>
      <c r="D86" s="58">
        <f>ROUND(C86*$D$29,2)</f>
        <v>203.9</v>
      </c>
    </row>
    <row r="87" spans="1:4" s="1" customFormat="1" ht="15.75" customHeight="1" x14ac:dyDescent="0.25">
      <c r="A87" s="40" t="s">
        <v>25</v>
      </c>
      <c r="B87" s="41" t="s">
        <v>122</v>
      </c>
      <c r="C87" s="185"/>
      <c r="D87" s="58">
        <f>ROUND(C87*$D$29,2)</f>
        <v>0</v>
      </c>
    </row>
    <row r="88" spans="1:4" ht="15.75" x14ac:dyDescent="0.25">
      <c r="A88" s="40" t="s">
        <v>19</v>
      </c>
      <c r="B88" s="41" t="s">
        <v>123</v>
      </c>
      <c r="C88" s="185"/>
      <c r="D88" s="58">
        <f t="shared" ref="D88:D90" si="1">ROUND(C88*$D$29,2)</f>
        <v>0</v>
      </c>
    </row>
    <row r="89" spans="1:4" ht="15.75" x14ac:dyDescent="0.25">
      <c r="A89" s="40" t="s">
        <v>56</v>
      </c>
      <c r="B89" s="41" t="s">
        <v>125</v>
      </c>
      <c r="C89" s="185"/>
      <c r="D89" s="58">
        <f t="shared" si="1"/>
        <v>0</v>
      </c>
    </row>
    <row r="90" spans="1:4" ht="15.75" x14ac:dyDescent="0.25">
      <c r="A90" s="40" t="s">
        <v>62</v>
      </c>
      <c r="B90" s="41" t="s">
        <v>20</v>
      </c>
      <c r="C90" s="42"/>
      <c r="D90" s="58">
        <f t="shared" si="1"/>
        <v>0</v>
      </c>
    </row>
    <row r="91" spans="1:4" ht="15.75" x14ac:dyDescent="0.25">
      <c r="A91" s="244" t="s">
        <v>130</v>
      </c>
      <c r="B91" s="245"/>
      <c r="C91" s="43">
        <f>SUM(C86:C90)</f>
        <v>9.3700000000000006E-2</v>
      </c>
      <c r="D91" s="81">
        <f>ROUND(SUM(D86:D90),2)</f>
        <v>203.9</v>
      </c>
    </row>
    <row r="92" spans="1:4" ht="15.75" x14ac:dyDescent="0.25">
      <c r="A92" s="59"/>
      <c r="B92" s="59"/>
      <c r="C92" s="59"/>
      <c r="D92" s="60"/>
    </row>
    <row r="93" spans="1:4" ht="15.75" x14ac:dyDescent="0.25">
      <c r="A93" s="243" t="s">
        <v>132</v>
      </c>
      <c r="B93" s="243"/>
      <c r="C93" s="243"/>
      <c r="D93" s="243"/>
    </row>
    <row r="94" spans="1:4" ht="15.75" x14ac:dyDescent="0.25">
      <c r="A94" s="33" t="s">
        <v>12</v>
      </c>
      <c r="B94" s="50" t="s">
        <v>4</v>
      </c>
      <c r="C94" s="33"/>
      <c r="D94" s="33" t="s">
        <v>15</v>
      </c>
    </row>
    <row r="95" spans="1:4" s="1" customFormat="1" ht="15.75" customHeight="1" x14ac:dyDescent="0.25">
      <c r="A95" s="40" t="s">
        <v>16</v>
      </c>
      <c r="B95" s="41" t="s">
        <v>133</v>
      </c>
      <c r="C95" s="42"/>
      <c r="D95" s="187">
        <f>UNIFORMES!H11</f>
        <v>0</v>
      </c>
    </row>
    <row r="96" spans="1:4" ht="15.75" x14ac:dyDescent="0.25">
      <c r="A96" s="40" t="s">
        <v>25</v>
      </c>
      <c r="B96" s="41" t="s">
        <v>209</v>
      </c>
      <c r="C96" s="42"/>
      <c r="D96" s="187">
        <v>0</v>
      </c>
    </row>
    <row r="97" spans="1:7" ht="15.75" x14ac:dyDescent="0.25">
      <c r="A97" s="40" t="s">
        <v>19</v>
      </c>
      <c r="B97" s="41" t="s">
        <v>210</v>
      </c>
      <c r="C97" s="42"/>
      <c r="D97" s="187">
        <v>0</v>
      </c>
    </row>
    <row r="98" spans="1:7" s="3" customFormat="1" ht="15.75" x14ac:dyDescent="0.25">
      <c r="A98" s="40" t="s">
        <v>19</v>
      </c>
      <c r="B98" s="41" t="s">
        <v>20</v>
      </c>
      <c r="C98" s="42"/>
      <c r="D98" s="84">
        <v>0</v>
      </c>
    </row>
    <row r="99" spans="1:7" s="3" customFormat="1" ht="15.75" x14ac:dyDescent="0.25">
      <c r="A99" s="239" t="s">
        <v>135</v>
      </c>
      <c r="B99" s="239"/>
      <c r="C99" s="239"/>
      <c r="D99" s="85">
        <f>ROUND(SUM(D95:D98),2)</f>
        <v>0</v>
      </c>
    </row>
    <row r="100" spans="1:7" s="3" customFormat="1" ht="15.75" x14ac:dyDescent="0.25">
      <c r="A100" s="59"/>
      <c r="B100" s="59"/>
      <c r="C100" s="59"/>
      <c r="D100" s="60"/>
    </row>
    <row r="101" spans="1:7" s="3" customFormat="1" ht="15.75" x14ac:dyDescent="0.2">
      <c r="A101" s="241" t="s">
        <v>136</v>
      </c>
      <c r="B101" s="241"/>
      <c r="C101" s="241"/>
      <c r="D101" s="241"/>
    </row>
    <row r="102" spans="1:7" s="3" customFormat="1" ht="15.75" x14ac:dyDescent="0.2">
      <c r="A102" s="242" t="s">
        <v>137</v>
      </c>
      <c r="B102" s="242"/>
      <c r="C102" s="242"/>
      <c r="D102" s="83">
        <f>SUM(D82+D91+D99)</f>
        <v>4160.84</v>
      </c>
    </row>
    <row r="103" spans="1:7" s="3" customFormat="1" ht="15.75" x14ac:dyDescent="0.2">
      <c r="A103" s="33"/>
      <c r="B103" s="51" t="s">
        <v>138</v>
      </c>
      <c r="C103" s="33" t="s">
        <v>14</v>
      </c>
      <c r="D103" s="33" t="s">
        <v>15</v>
      </c>
    </row>
    <row r="104" spans="1:7" s="3" customFormat="1" ht="15.75" x14ac:dyDescent="0.25">
      <c r="A104" s="40" t="s">
        <v>16</v>
      </c>
      <c r="B104" s="41" t="s">
        <v>139</v>
      </c>
      <c r="C104" s="185"/>
      <c r="D104" s="58">
        <f>ROUND(($D$102*C104),2)</f>
        <v>0</v>
      </c>
    </row>
    <row r="105" spans="1:7" s="3" customFormat="1" ht="15.75" x14ac:dyDescent="0.25">
      <c r="A105" s="40" t="s">
        <v>25</v>
      </c>
      <c r="B105" s="41" t="s">
        <v>140</v>
      </c>
      <c r="C105" s="185"/>
      <c r="D105" s="58">
        <f>ROUND(($D$102*C105),2)</f>
        <v>0</v>
      </c>
    </row>
    <row r="106" spans="1:7" s="3" customFormat="1" ht="15.75" x14ac:dyDescent="0.25">
      <c r="A106" s="40"/>
      <c r="B106" s="41" t="s">
        <v>141</v>
      </c>
      <c r="C106" s="42"/>
      <c r="D106" s="58">
        <f>D102+D104+D105</f>
        <v>4160.84</v>
      </c>
    </row>
    <row r="107" spans="1:7" s="3" customFormat="1" ht="15.75" x14ac:dyDescent="0.25">
      <c r="A107" s="40" t="s">
        <v>19</v>
      </c>
      <c r="B107" s="52" t="s">
        <v>142</v>
      </c>
      <c r="C107" s="53">
        <f>(100-(C114*100))/100</f>
        <v>0.91349999999999998</v>
      </c>
      <c r="D107" s="82">
        <f>ROUND(D106/C107,2)</f>
        <v>4554.83</v>
      </c>
      <c r="G107" s="28"/>
    </row>
    <row r="108" spans="1:7" s="3" customFormat="1" ht="15.75" x14ac:dyDescent="0.25">
      <c r="A108" s="40"/>
      <c r="B108" s="41" t="s">
        <v>144</v>
      </c>
      <c r="C108" s="42"/>
      <c r="D108" s="58"/>
    </row>
    <row r="109" spans="1:7" s="3" customFormat="1" ht="15.75" x14ac:dyDescent="0.25">
      <c r="A109" s="40"/>
      <c r="B109" s="41" t="s">
        <v>145</v>
      </c>
      <c r="C109" s="54">
        <v>6.4999999999999997E-3</v>
      </c>
      <c r="D109" s="58">
        <f>ROUND($D$107*C109,2)</f>
        <v>29.61</v>
      </c>
    </row>
    <row r="110" spans="1:7" s="3" customFormat="1" ht="15.75" x14ac:dyDescent="0.25">
      <c r="A110" s="40"/>
      <c r="B110" s="41" t="s">
        <v>146</v>
      </c>
      <c r="C110" s="42">
        <v>0.03</v>
      </c>
      <c r="D110" s="58">
        <f t="shared" ref="D110:D113" si="2">ROUND($D$107*C110,2)</f>
        <v>136.63999999999999</v>
      </c>
    </row>
    <row r="111" spans="1:7" s="1" customFormat="1" ht="15.75" customHeight="1" x14ac:dyDescent="0.25">
      <c r="A111" s="40"/>
      <c r="B111" s="41" t="s">
        <v>147</v>
      </c>
      <c r="C111" s="42"/>
      <c r="D111" s="58">
        <f t="shared" si="2"/>
        <v>0</v>
      </c>
    </row>
    <row r="112" spans="1:7" s="3" customFormat="1" ht="15.75" x14ac:dyDescent="0.25">
      <c r="A112" s="40"/>
      <c r="B112" s="41" t="s">
        <v>148</v>
      </c>
      <c r="C112" s="42"/>
      <c r="D112" s="58">
        <f t="shared" si="2"/>
        <v>0</v>
      </c>
    </row>
    <row r="113" spans="1:4" s="3" customFormat="1" ht="15.75" x14ac:dyDescent="0.25">
      <c r="A113" s="40"/>
      <c r="B113" s="41" t="s">
        <v>149</v>
      </c>
      <c r="C113" s="42">
        <v>0.05</v>
      </c>
      <c r="D113" s="58">
        <f t="shared" si="2"/>
        <v>227.74</v>
      </c>
    </row>
    <row r="114" spans="1:4" s="3" customFormat="1" ht="15.75" x14ac:dyDescent="0.25">
      <c r="A114" s="40"/>
      <c r="B114" s="52" t="s">
        <v>150</v>
      </c>
      <c r="C114" s="55">
        <f>SUM(C108:C113)</f>
        <v>8.6499999999999994E-2</v>
      </c>
      <c r="D114" s="82">
        <f>SUM(D109:D113)</f>
        <v>393.99</v>
      </c>
    </row>
    <row r="115" spans="1:4" s="3" customFormat="1" ht="15.75" x14ac:dyDescent="0.25">
      <c r="A115" s="239" t="s">
        <v>151</v>
      </c>
      <c r="B115" s="239"/>
      <c r="C115" s="239"/>
      <c r="D115" s="81">
        <f>ROUND(SUM(D104:D105,D114),2)</f>
        <v>393.99</v>
      </c>
    </row>
    <row r="116" spans="1:4" s="3" customFormat="1" ht="15.75" x14ac:dyDescent="0.25">
      <c r="A116" s="59"/>
      <c r="B116" s="59"/>
      <c r="C116" s="59"/>
      <c r="D116" s="60"/>
    </row>
    <row r="117" spans="1:4" s="3" customFormat="1" ht="15.75" x14ac:dyDescent="0.25">
      <c r="A117" s="246" t="s">
        <v>154</v>
      </c>
      <c r="B117" s="246"/>
      <c r="C117" s="246"/>
      <c r="D117" s="246"/>
    </row>
    <row r="118" spans="1:4" s="3" customFormat="1" ht="15.75" x14ac:dyDescent="0.25">
      <c r="A118" s="56"/>
      <c r="B118" s="39" t="s">
        <v>155</v>
      </c>
      <c r="C118" s="57"/>
      <c r="D118" s="46" t="s">
        <v>15</v>
      </c>
    </row>
    <row r="119" spans="1:4" s="3" customFormat="1" ht="15.75" x14ac:dyDescent="0.25">
      <c r="A119" s="40" t="s">
        <v>16</v>
      </c>
      <c r="B119" s="41" t="s">
        <v>156</v>
      </c>
      <c r="C119" s="42"/>
      <c r="D119" s="58">
        <f>D19</f>
        <v>2176.11</v>
      </c>
    </row>
    <row r="120" spans="1:4" s="3" customFormat="1" ht="15.75" x14ac:dyDescent="0.25">
      <c r="A120" s="40" t="s">
        <v>25</v>
      </c>
      <c r="B120" s="41" t="s">
        <v>157</v>
      </c>
      <c r="C120" s="42">
        <f>C67</f>
        <v>0.46290000000000009</v>
      </c>
      <c r="D120" s="58">
        <f>D67</f>
        <v>1666.39</v>
      </c>
    </row>
    <row r="121" spans="1:4" s="3" customFormat="1" ht="15.75" x14ac:dyDescent="0.25">
      <c r="A121" s="40" t="s">
        <v>19</v>
      </c>
      <c r="B121" s="41" t="s">
        <v>158</v>
      </c>
      <c r="C121" s="42">
        <f>C79</f>
        <v>8.2292000000000004E-2</v>
      </c>
      <c r="D121" s="58">
        <f>D79</f>
        <v>114.44</v>
      </c>
    </row>
    <row r="122" spans="1:4" s="1" customFormat="1" ht="15.75" x14ac:dyDescent="0.25">
      <c r="A122" s="40" t="s">
        <v>56</v>
      </c>
      <c r="B122" s="41" t="s">
        <v>159</v>
      </c>
      <c r="C122" s="42">
        <f>C91</f>
        <v>9.3700000000000006E-2</v>
      </c>
      <c r="D122" s="58">
        <f>D91</f>
        <v>203.9</v>
      </c>
    </row>
    <row r="123" spans="1:4" s="3" customFormat="1" ht="15.75" x14ac:dyDescent="0.25">
      <c r="A123" s="40" t="s">
        <v>59</v>
      </c>
      <c r="B123" s="41" t="s">
        <v>160</v>
      </c>
      <c r="C123" s="42"/>
      <c r="D123" s="58">
        <f>D99</f>
        <v>0</v>
      </c>
    </row>
    <row r="124" spans="1:4" s="3" customFormat="1" ht="15.75" x14ac:dyDescent="0.25">
      <c r="A124" s="244" t="s">
        <v>161</v>
      </c>
      <c r="B124" s="247"/>
      <c r="C124" s="72">
        <f>SUM(C119:C123)</f>
        <v>0.63889200000000013</v>
      </c>
      <c r="D124" s="81">
        <f>SUM(D119:D123)</f>
        <v>4160.84</v>
      </c>
    </row>
    <row r="125" spans="1:4" s="3" customFormat="1" ht="15.75" x14ac:dyDescent="0.25">
      <c r="A125" s="40" t="s">
        <v>62</v>
      </c>
      <c r="B125" s="240" t="s">
        <v>138</v>
      </c>
      <c r="C125" s="240"/>
      <c r="D125" s="58">
        <f>D115</f>
        <v>393.99</v>
      </c>
    </row>
    <row r="126" spans="1:4" s="3" customFormat="1" ht="15.75" x14ac:dyDescent="0.25">
      <c r="A126" s="239" t="s">
        <v>211</v>
      </c>
      <c r="B126" s="239"/>
      <c r="C126" s="239"/>
      <c r="D126" s="81">
        <f>SUM(D124:D125)</f>
        <v>4554.83</v>
      </c>
    </row>
    <row r="127" spans="1:4" x14ac:dyDescent="0.25">
      <c r="A127" s="1"/>
    </row>
    <row r="128" spans="1:4" s="1" customFormat="1" ht="12" x14ac:dyDescent="0.2"/>
    <row r="129" spans="1:4" ht="15" customHeight="1" x14ac:dyDescent="0.25">
      <c r="A129" s="1"/>
    </row>
    <row r="130" spans="1:4" x14ac:dyDescent="0.25">
      <c r="A130" s="1"/>
    </row>
    <row r="131" spans="1:4" ht="15" customHeight="1" x14ac:dyDescent="0.25">
      <c r="A131" s="1"/>
    </row>
    <row r="132" spans="1:4" s="3" customFormat="1" ht="15" customHeight="1" x14ac:dyDescent="0.2">
      <c r="A132" s="237" t="s">
        <v>346</v>
      </c>
      <c r="B132" s="237"/>
      <c r="C132" s="237"/>
      <c r="D132" s="237"/>
    </row>
    <row r="133" spans="1:4" s="3" customFormat="1" ht="12" x14ac:dyDescent="0.2">
      <c r="A133" s="237" t="s">
        <v>347</v>
      </c>
      <c r="B133" s="237"/>
      <c r="C133" s="237"/>
      <c r="D133" s="237"/>
    </row>
    <row r="134" spans="1:4" s="1" customFormat="1" x14ac:dyDescent="0.25">
      <c r="A134" s="238" t="s">
        <v>344</v>
      </c>
      <c r="B134" s="238"/>
      <c r="C134" s="238"/>
      <c r="D134" s="238"/>
    </row>
    <row r="135" spans="1:4" s="1" customFormat="1" x14ac:dyDescent="0.25">
      <c r="A135" s="238" t="s">
        <v>345</v>
      </c>
      <c r="B135" s="238"/>
      <c r="C135" s="238"/>
      <c r="D135" s="238"/>
    </row>
    <row r="136" spans="1:4" s="1" customFormat="1" ht="15" customHeight="1" x14ac:dyDescent="0.25">
      <c r="A136"/>
    </row>
    <row r="137" spans="1:4" s="1" customFormat="1" ht="15" customHeight="1" x14ac:dyDescent="0.25">
      <c r="A137"/>
    </row>
    <row r="138" spans="1:4" s="1" customFormat="1" x14ac:dyDescent="0.25">
      <c r="A138"/>
    </row>
    <row r="139" spans="1:4" s="1" customFormat="1" ht="15" customHeight="1" x14ac:dyDescent="0.25">
      <c r="A139"/>
    </row>
    <row r="140" spans="1:4" s="1" customFormat="1" x14ac:dyDescent="0.25">
      <c r="A140"/>
    </row>
    <row r="141" spans="1:4" s="1" customFormat="1" ht="12" x14ac:dyDescent="0.2"/>
    <row r="142" spans="1:4" s="1" customFormat="1" ht="15" customHeight="1" x14ac:dyDescent="0.25">
      <c r="A142"/>
    </row>
    <row r="143" spans="1:4" s="1" customFormat="1" x14ac:dyDescent="0.25">
      <c r="A143"/>
    </row>
    <row r="144" spans="1:4" s="1" customFormat="1" ht="15" customHeight="1" x14ac:dyDescent="0.25">
      <c r="A144"/>
    </row>
    <row r="145" spans="1:1" s="1" customFormat="1" ht="15" customHeight="1" x14ac:dyDescent="0.25">
      <c r="A145"/>
    </row>
    <row r="146" spans="1:1" s="1" customFormat="1" x14ac:dyDescent="0.25">
      <c r="A146"/>
    </row>
    <row r="147" spans="1:1" s="1" customFormat="1" ht="15" customHeight="1" x14ac:dyDescent="0.25">
      <c r="A147"/>
    </row>
    <row r="148" spans="1:1" s="1" customFormat="1" x14ac:dyDescent="0.25">
      <c r="A148"/>
    </row>
    <row r="149" spans="1:1" s="1" customFormat="1" x14ac:dyDescent="0.25">
      <c r="A149"/>
    </row>
    <row r="150" spans="1:1" s="1" customFormat="1" x14ac:dyDescent="0.25">
      <c r="A150"/>
    </row>
    <row r="151" spans="1:1" s="1" customFormat="1" ht="12" x14ac:dyDescent="0.2"/>
    <row r="152" spans="1:1" s="1" customFormat="1" ht="15" customHeight="1" x14ac:dyDescent="0.25">
      <c r="A152"/>
    </row>
    <row r="153" spans="1:1" s="1" customFormat="1" x14ac:dyDescent="0.25">
      <c r="A153"/>
    </row>
    <row r="154" spans="1:1" s="1" customFormat="1" ht="15" customHeight="1" x14ac:dyDescent="0.25">
      <c r="A154"/>
    </row>
    <row r="155" spans="1:1" s="1" customFormat="1" ht="15" customHeight="1" x14ac:dyDescent="0.25">
      <c r="A155"/>
    </row>
    <row r="156" spans="1:1" s="1" customFormat="1" x14ac:dyDescent="0.25">
      <c r="A156"/>
    </row>
    <row r="157" spans="1:1" s="1" customFormat="1" x14ac:dyDescent="0.25">
      <c r="A157"/>
    </row>
    <row r="158" spans="1:1" s="1" customFormat="1" x14ac:dyDescent="0.25">
      <c r="A158"/>
    </row>
    <row r="159" spans="1:1" s="1" customFormat="1" x14ac:dyDescent="0.25">
      <c r="A159"/>
    </row>
    <row r="160" spans="1:1" x14ac:dyDescent="0.25">
      <c r="A160" s="1"/>
    </row>
    <row r="161" spans="1:1" x14ac:dyDescent="0.25">
      <c r="A161" s="1"/>
    </row>
    <row r="162" spans="1:1" ht="15" customHeight="1" x14ac:dyDescent="0.25">
      <c r="A162" s="1"/>
    </row>
    <row r="163" spans="1:1" x14ac:dyDescent="0.25">
      <c r="A163" s="1"/>
    </row>
    <row r="164" spans="1:1" x14ac:dyDescent="0.25">
      <c r="A164" s="1"/>
    </row>
    <row r="165" spans="1:1" ht="15" customHeight="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</sheetData>
  <mergeCells count="41">
    <mergeCell ref="A93:D93"/>
    <mergeCell ref="A99:C99"/>
    <mergeCell ref="A101:D101"/>
    <mergeCell ref="A102:C102"/>
    <mergeCell ref="A115:C115"/>
    <mergeCell ref="A1:D1"/>
    <mergeCell ref="A11:D11"/>
    <mergeCell ref="A14:D14"/>
    <mergeCell ref="A15:D15"/>
    <mergeCell ref="A70:C70"/>
    <mergeCell ref="A19:C19"/>
    <mergeCell ref="A20:D20"/>
    <mergeCell ref="A25:C25"/>
    <mergeCell ref="A27:D27"/>
    <mergeCell ref="A31:C31"/>
    <mergeCell ref="A33:D33"/>
    <mergeCell ref="A50:B50"/>
    <mergeCell ref="A52:C52"/>
    <mergeCell ref="A60:C60"/>
    <mergeCell ref="A62:D62"/>
    <mergeCell ref="A34:B34"/>
    <mergeCell ref="A37:B37"/>
    <mergeCell ref="A39:D39"/>
    <mergeCell ref="A40:C40"/>
    <mergeCell ref="A41:B41"/>
    <mergeCell ref="A132:D132"/>
    <mergeCell ref="A133:D133"/>
    <mergeCell ref="A134:D134"/>
    <mergeCell ref="A135:D135"/>
    <mergeCell ref="A67:B67"/>
    <mergeCell ref="A69:D69"/>
    <mergeCell ref="A72:D72"/>
    <mergeCell ref="A79:B79"/>
    <mergeCell ref="A117:D117"/>
    <mergeCell ref="A124:B124"/>
    <mergeCell ref="A81:D81"/>
    <mergeCell ref="A82:C82"/>
    <mergeCell ref="A84:D84"/>
    <mergeCell ref="A91:B91"/>
    <mergeCell ref="B125:C125"/>
    <mergeCell ref="A126:C126"/>
  </mergeCells>
  <dataValidations count="4">
    <dataValidation allowBlank="1" showInputMessage="1" showErrorMessage="1" promptTitle="ATENÇÃO" sqref="HW93 RS93 ABO93" xr:uid="{00000000-0002-0000-0800-000000000000}">
      <formula1>0</formula1>
      <formula2>10000</formula2>
    </dataValidation>
    <dataValidation allowBlank="1" showInputMessage="1" showErrorMessage="1" prompt="O VALOR A SER PREENCHIDO DEVERÁ SE REFERIR A UM PROFISSIONAL." sqref="HV91:HV92 RR91:RR92 ABN91:ABN92" xr:uid="{00000000-0002-0000-0800-000001000000}">
      <formula1>0</formula1>
      <formula2>0</formula2>
    </dataValidation>
    <dataValidation type="decimal" allowBlank="1" showInputMessage="1" showErrorMessage="1" promptTitle="ATENÇÃO" prompt="O VALOR A SER  PREENCHIDO DEVERÁ SE REFERIR A UM PROFISSIONAL." sqref="RS96:RS97 ABO96:ABO97 ABO94 RS94 HW94 HW96:HW97" xr:uid="{00000000-0002-0000-0800-000002000000}">
      <formula1>0</formula1>
      <formula2>10000</formula2>
    </dataValidation>
    <dataValidation type="decimal" allowBlank="1" showInputMessage="1" showErrorMessage="1" promptTitle="ATENÇÃO" sqref="HW128 RS128 ABO128" xr:uid="{00000000-0002-0000-0800-000003000000}">
      <formula1>0</formula1>
      <formula2>20000</formula2>
    </dataValidation>
  </dataValidations>
  <printOptions horizontalCentered="1"/>
  <pageMargins left="0.51181102362204722" right="0.51181102362204722" top="1.6141732283464567" bottom="0.78740157480314965" header="0.31496062992125984" footer="0.31496062992125984"/>
  <pageSetup paperSize="9" scale="59" firstPageNumber="0" orientation="portrait" r:id="rId1"/>
  <headerFooter>
    <oddHeader>&amp;C&amp;G
SERVIÇO PÚBLICO FEDERAL
MINISTÉRIO DA EDUCAÇÃO
UNIVERSIDADE FEDERAL DO SUL DA BAHIA</oddHeader>
  </headerFooter>
  <rowBreaks count="1" manualBreakCount="1">
    <brk id="67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21</vt:i4>
      </vt:variant>
    </vt:vector>
  </HeadingPairs>
  <TitlesOfParts>
    <vt:vector size="45" baseType="lpstr">
      <vt:lpstr>PLANILHA DEMONSTRATIVA</vt:lpstr>
      <vt:lpstr>PROPOSTA</vt:lpstr>
      <vt:lpstr>01 AGS</vt:lpstr>
      <vt:lpstr>02. ALM</vt:lpstr>
      <vt:lpstr>03. ADM</vt:lpstr>
      <vt:lpstr>04. AUX</vt:lpstr>
      <vt:lpstr>05. ARQ</vt:lpstr>
      <vt:lpstr>06. AUD</vt:lpstr>
      <vt:lpstr>07. INF</vt:lpstr>
      <vt:lpstr>08. LAB</vt:lpstr>
      <vt:lpstr>09. COP</vt:lpstr>
      <vt:lpstr>10. JAR</vt:lpstr>
      <vt:lpstr>11. LED</vt:lpstr>
      <vt:lpstr>12. PTD</vt:lpstr>
      <vt:lpstr>13. PTN</vt:lpstr>
      <vt:lpstr>14. POR</vt:lpstr>
      <vt:lpstr>15. PED</vt:lpstr>
      <vt:lpstr>16. REC</vt:lpstr>
      <vt:lpstr>17. SEC</vt:lpstr>
      <vt:lpstr>18. LIB 20</vt:lpstr>
      <vt:lpstr>19. LIB 40</vt:lpstr>
      <vt:lpstr>UNIFORMES</vt:lpstr>
      <vt:lpstr>MATERIAIS</vt:lpstr>
      <vt:lpstr>EQUIPAMENTOS</vt:lpstr>
      <vt:lpstr>'01 AGS'!Area_de_impressao</vt:lpstr>
      <vt:lpstr>'02. ALM'!Area_de_impressao</vt:lpstr>
      <vt:lpstr>'03. ADM'!Area_de_impressao</vt:lpstr>
      <vt:lpstr>'04. AUX'!Area_de_impressao</vt:lpstr>
      <vt:lpstr>'05. ARQ'!Area_de_impressao</vt:lpstr>
      <vt:lpstr>'06. AUD'!Area_de_impressao</vt:lpstr>
      <vt:lpstr>'07. INF'!Area_de_impressao</vt:lpstr>
      <vt:lpstr>'08. LAB'!Area_de_impressao</vt:lpstr>
      <vt:lpstr>'09. COP'!Area_de_impressao</vt:lpstr>
      <vt:lpstr>'10. JAR'!Area_de_impressao</vt:lpstr>
      <vt:lpstr>'11. LED'!Area_de_impressao</vt:lpstr>
      <vt:lpstr>'12. PTD'!Area_de_impressao</vt:lpstr>
      <vt:lpstr>'13. PTN'!Area_de_impressao</vt:lpstr>
      <vt:lpstr>'14. POR'!Area_de_impressao</vt:lpstr>
      <vt:lpstr>'15. PED'!Area_de_impressao</vt:lpstr>
      <vt:lpstr>'16. REC'!Area_de_impressao</vt:lpstr>
      <vt:lpstr>'17. SEC'!Area_de_impressao</vt:lpstr>
      <vt:lpstr>'18. LIB 20'!Area_de_impressao</vt:lpstr>
      <vt:lpstr>'19. LIB 40'!Area_de_impressao</vt:lpstr>
      <vt:lpstr>'PLANILHA DEMONSTRATIVA'!Area_de_impressao</vt:lpstr>
      <vt:lpstr>PROPOSTA!Area_de_impressao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cp:keywords/>
  <dc:description/>
  <cp:lastModifiedBy>Gioto Araújo</cp:lastModifiedBy>
  <cp:revision>1</cp:revision>
  <cp:lastPrinted>2023-09-18T15:30:59Z</cp:lastPrinted>
  <dcterms:created xsi:type="dcterms:W3CDTF">2014-11-13T20:30:31Z</dcterms:created>
  <dcterms:modified xsi:type="dcterms:W3CDTF">2023-10-11T19:39:36Z</dcterms:modified>
  <cp:category/>
  <cp:contentStatus/>
</cp:coreProperties>
</file>